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60" windowWidth="15600" windowHeight="7320" firstSheet="5" activeTab="5"/>
  </bookViews>
  <sheets>
    <sheet name="Total Awards" sheetId="1" state="hidden" r:id="rId1"/>
    <sheet name="Monthly CLAS Awards" sheetId="2" state="hidden" r:id="rId2"/>
    <sheet name="Award Type &amp; Geo Distribution" sheetId="3" state="hidden" r:id="rId3"/>
    <sheet name="Champions award split" sheetId="6" state="hidden" r:id="rId4"/>
    <sheet name="Champions Geographic split" sheetId="7" state="hidden" r:id="rId5"/>
    <sheet name="Column charts for Awards" sheetId="9" r:id="rId6"/>
    <sheet name="for charts" sheetId="4" state="hidden" r:id="rId7"/>
    <sheet name="Column Charts" sheetId="5" state="hidden" r:id="rId8"/>
    <sheet name="Sheet3" sheetId="10" r:id="rId9"/>
  </sheets>
  <externalReferences>
    <externalReference r:id="rId10"/>
  </externalReferences>
  <definedNames>
    <definedName name="_xlnm.Print_Area" localSheetId="2">'Award Type &amp; Geo Distribution'!$A$1:$D$6</definedName>
    <definedName name="_xlnm.Print_Area" localSheetId="3">'Champions award split'!$A$10:$G$33</definedName>
    <definedName name="_xlnm.Print_Area" localSheetId="4">'Champions Geographic split'!$A$1:$G$28</definedName>
    <definedName name="_xlnm.Print_Area" localSheetId="7">'Column Charts'!$A$1:$N$63</definedName>
    <definedName name="_xlnm.Print_Area" localSheetId="6">'for charts'!$A$1:$N$8</definedName>
    <definedName name="_xlnm.Print_Area" localSheetId="1">'Monthly CLAS Awards'!$A$1:$G$14</definedName>
    <definedName name="_xlnm.Print_Area" localSheetId="0">'Total Awards'!$A$5:$H$33</definedName>
  </definedNames>
  <calcPr calcId="145621"/>
</workbook>
</file>

<file path=xl/calcChain.xml><?xml version="1.0" encoding="utf-8"?>
<calcChain xmlns="http://schemas.openxmlformats.org/spreadsheetml/2006/main">
  <c r="H24" i="2" l="1"/>
  <c r="B23" i="4" l="1"/>
  <c r="B24" i="4"/>
  <c r="B25" i="4"/>
  <c r="B26" i="4"/>
  <c r="B22" i="4"/>
  <c r="B48" i="3"/>
  <c r="B47" i="3"/>
  <c r="B46" i="3"/>
  <c r="B45" i="3"/>
  <c r="B44" i="3"/>
  <c r="B49" i="3" l="1"/>
  <c r="P34" i="5" l="1"/>
  <c r="B5" i="3" l="1"/>
  <c r="B4" i="3"/>
  <c r="B3" i="3"/>
  <c r="V14" i="6" l="1"/>
  <c r="V15" i="6"/>
  <c r="V16" i="6"/>
  <c r="V17" i="6"/>
  <c r="V18" i="6"/>
  <c r="V19" i="6"/>
  <c r="V20" i="6"/>
  <c r="V26" i="6"/>
  <c r="V27" i="6"/>
  <c r="W19" i="6"/>
  <c r="W20" i="6"/>
  <c r="N20" i="6"/>
  <c r="S20" i="6" s="1"/>
  <c r="X20" i="6" s="1"/>
  <c r="N19" i="6"/>
  <c r="S19" i="6" s="1"/>
  <c r="H20" i="6"/>
  <c r="H19" i="6"/>
  <c r="F33" i="6"/>
  <c r="B20" i="6"/>
  <c r="B19" i="6"/>
  <c r="G19" i="6" s="1"/>
  <c r="X19" i="6" s="1"/>
  <c r="Y20" i="6" l="1"/>
  <c r="Y19" i="6"/>
  <c r="B13" i="6" l="1"/>
  <c r="K33" i="6" l="1"/>
  <c r="E33" i="6"/>
  <c r="H73" i="6" l="1"/>
  <c r="N16" i="6" l="1"/>
  <c r="S16" i="6" s="1"/>
  <c r="H16" i="6"/>
  <c r="B16" i="6"/>
  <c r="N27" i="6"/>
  <c r="S27" i="6" s="1"/>
  <c r="N15" i="6"/>
  <c r="S15" i="6" s="1"/>
  <c r="H15" i="6"/>
  <c r="H27" i="6"/>
  <c r="B27" i="6"/>
  <c r="B28" i="6"/>
  <c r="B15" i="6"/>
  <c r="B84" i="6"/>
  <c r="C84" i="6"/>
  <c r="D84" i="6"/>
  <c r="E81" i="6"/>
  <c r="E72" i="6"/>
  <c r="C72" i="6"/>
  <c r="D72" i="6"/>
  <c r="B72" i="6"/>
  <c r="E84" i="6" l="1"/>
  <c r="M15" i="6"/>
  <c r="M16" i="6"/>
  <c r="B73" i="6"/>
  <c r="B75" i="6" s="1"/>
  <c r="G16" i="6"/>
  <c r="G28" i="6"/>
  <c r="G27" i="6"/>
  <c r="M27" i="6"/>
  <c r="B85" i="6"/>
  <c r="B87" i="6" s="1"/>
  <c r="B14" i="2"/>
  <c r="X27" i="6" l="1"/>
  <c r="X16" i="6"/>
  <c r="W27" i="6"/>
  <c r="Y27" i="6" s="1"/>
  <c r="W16" i="6"/>
  <c r="Y16" i="6" s="1"/>
  <c r="W15" i="6"/>
  <c r="H85" i="6"/>
  <c r="G15" i="6"/>
  <c r="X15" i="6" s="1"/>
  <c r="A49" i="3"/>
  <c r="B27" i="4" s="1"/>
  <c r="C56" i="3"/>
  <c r="C55" i="3"/>
  <c r="C54" i="3"/>
  <c r="C53" i="3"/>
  <c r="C52" i="3"/>
  <c r="B57" i="3"/>
  <c r="Y15" i="6" l="1"/>
  <c r="C57" i="3"/>
  <c r="E26" i="7"/>
  <c r="F12" i="7"/>
  <c r="F13" i="7"/>
  <c r="F14" i="7"/>
  <c r="F15" i="7"/>
  <c r="F23" i="7"/>
  <c r="F24" i="7"/>
  <c r="F18" i="7"/>
  <c r="F19" i="7"/>
  <c r="F16" i="7"/>
  <c r="U24" i="6"/>
  <c r="U25" i="6" l="1"/>
  <c r="E25" i="3" l="1"/>
  <c r="E26" i="3"/>
  <c r="E27" i="3"/>
  <c r="E28" i="3"/>
  <c r="E24" i="3"/>
  <c r="N32" i="6"/>
  <c r="S32" i="6" s="1"/>
  <c r="N31" i="6"/>
  <c r="S31" i="6" s="1"/>
  <c r="N28" i="6"/>
  <c r="S28" i="6" s="1"/>
  <c r="N26" i="6"/>
  <c r="S26" i="6" s="1"/>
  <c r="N25" i="6"/>
  <c r="S25" i="6" s="1"/>
  <c r="N24" i="6"/>
  <c r="S24" i="6" s="1"/>
  <c r="N23" i="6"/>
  <c r="S23" i="6" s="1"/>
  <c r="N22" i="6"/>
  <c r="S22" i="6" s="1"/>
  <c r="N18" i="6"/>
  <c r="S18" i="6" s="1"/>
  <c r="N21" i="6"/>
  <c r="S21" i="6" s="1"/>
  <c r="N17" i="6"/>
  <c r="S17" i="6" s="1"/>
  <c r="N14" i="6"/>
  <c r="S14" i="6" s="1"/>
  <c r="N13" i="6"/>
  <c r="S13" i="6" s="1"/>
  <c r="H32" i="6"/>
  <c r="H31" i="6"/>
  <c r="H22" i="6"/>
  <c r="H29" i="6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3" i="1"/>
  <c r="H26" i="6"/>
  <c r="H28" i="6"/>
  <c r="H25" i="6"/>
  <c r="H23" i="6"/>
  <c r="H24" i="6"/>
  <c r="H21" i="6"/>
  <c r="H18" i="6"/>
  <c r="H17" i="6"/>
  <c r="H14" i="6"/>
  <c r="H13" i="6"/>
  <c r="B32" i="6"/>
  <c r="B31" i="6"/>
  <c r="B29" i="6"/>
  <c r="B26" i="6"/>
  <c r="B25" i="6"/>
  <c r="B24" i="6"/>
  <c r="B22" i="6"/>
  <c r="B23" i="6"/>
  <c r="B21" i="6"/>
  <c r="B18" i="6"/>
  <c r="B17" i="6"/>
  <c r="B14" i="6"/>
  <c r="G14" i="6" l="1"/>
  <c r="M13" i="6"/>
  <c r="M31" i="6"/>
  <c r="G22" i="6"/>
  <c r="M24" i="6"/>
  <c r="G23" i="6"/>
  <c r="M17" i="6"/>
  <c r="M23" i="6"/>
  <c r="M25" i="6"/>
  <c r="M22" i="6"/>
  <c r="G32" i="6"/>
  <c r="W14" i="6"/>
  <c r="G21" i="6"/>
  <c r="M18" i="6"/>
  <c r="M21" i="6"/>
  <c r="M29" i="6"/>
  <c r="M26" i="6"/>
  <c r="G24" i="6"/>
  <c r="X24" i="6" s="1"/>
  <c r="V24" i="6"/>
  <c r="H32" i="1"/>
  <c r="F7" i="7"/>
  <c r="F8" i="7"/>
  <c r="F9" i="7"/>
  <c r="F10" i="7"/>
  <c r="F11" i="7"/>
  <c r="F17" i="7"/>
  <c r="F21" i="7"/>
  <c r="F22" i="7"/>
  <c r="F25" i="7"/>
  <c r="F5" i="7"/>
  <c r="F6" i="7"/>
  <c r="F4" i="7"/>
  <c r="X23" i="6" l="1"/>
  <c r="X21" i="6"/>
  <c r="X22" i="6"/>
  <c r="W17" i="6"/>
  <c r="W31" i="6"/>
  <c r="W32" i="6"/>
  <c r="W18" i="6"/>
  <c r="M14" i="6"/>
  <c r="X14" i="6" s="1"/>
  <c r="W22" i="6"/>
  <c r="W23" i="6"/>
  <c r="W26" i="6"/>
  <c r="G18" i="6"/>
  <c r="X18" i="6" s="1"/>
  <c r="W13" i="6"/>
  <c r="W25" i="6"/>
  <c r="M32" i="6"/>
  <c r="X32" i="6" s="1"/>
  <c r="G31" i="6"/>
  <c r="X31" i="6" s="1"/>
  <c r="G25" i="6"/>
  <c r="X25" i="6" s="1"/>
  <c r="G17" i="6"/>
  <c r="X17" i="6" s="1"/>
  <c r="G13" i="6"/>
  <c r="X13" i="6" s="1"/>
  <c r="W21" i="6"/>
  <c r="G29" i="6"/>
  <c r="G26" i="6"/>
  <c r="X26" i="6" s="1"/>
  <c r="W28" i="6"/>
  <c r="M28" i="6"/>
  <c r="X28" i="6" s="1"/>
  <c r="W24" i="6"/>
  <c r="AA29" i="6"/>
  <c r="AA25" i="6"/>
  <c r="C52" i="6"/>
  <c r="V21" i="6"/>
  <c r="V22" i="6"/>
  <c r="V23" i="6"/>
  <c r="V25" i="6"/>
  <c r="V28" i="6"/>
  <c r="V29" i="6"/>
  <c r="V13" i="6"/>
  <c r="Q33" i="6"/>
  <c r="N35" i="6"/>
  <c r="M33" i="6" l="1"/>
  <c r="Y25" i="6"/>
  <c r="G33" i="6"/>
  <c r="N29" i="6"/>
  <c r="S29" i="6" s="1"/>
  <c r="S33" i="6" s="1"/>
  <c r="H35" i="6"/>
  <c r="T29" i="6"/>
  <c r="B35" i="6"/>
  <c r="X33" i="6" l="1"/>
  <c r="X29" i="6"/>
  <c r="W29" i="6"/>
  <c r="B33" i="6"/>
  <c r="Y29" i="6" l="1"/>
  <c r="W33" i="6"/>
  <c r="AA37" i="6"/>
  <c r="AA36" i="6"/>
  <c r="B62" i="6" l="1"/>
  <c r="C61" i="6"/>
  <c r="D61" i="6" s="1"/>
  <c r="C60" i="6"/>
  <c r="D60" i="6" s="1"/>
  <c r="C59" i="6"/>
  <c r="D59" i="6" s="1"/>
  <c r="C58" i="6"/>
  <c r="D58" i="6" s="1"/>
  <c r="C57" i="6"/>
  <c r="D57" i="6" s="1"/>
  <c r="C56" i="6"/>
  <c r="D56" i="6" s="1"/>
  <c r="C55" i="6"/>
  <c r="D55" i="6" s="1"/>
  <c r="C54" i="6"/>
  <c r="D54" i="6" s="1"/>
  <c r="C53" i="6"/>
  <c r="D53" i="6" s="1"/>
  <c r="D52" i="6"/>
  <c r="C51" i="6"/>
  <c r="D51" i="6" s="1"/>
  <c r="C50" i="6"/>
  <c r="D50" i="6" s="1"/>
  <c r="C49" i="6"/>
  <c r="D49" i="6" s="1"/>
  <c r="C48" i="6"/>
  <c r="D48" i="6" s="1"/>
  <c r="C47" i="6"/>
  <c r="D47" i="6" s="1"/>
  <c r="C46" i="6"/>
  <c r="D46" i="6" s="1"/>
  <c r="C45" i="6"/>
  <c r="D45" i="6" s="1"/>
  <c r="C44" i="6"/>
  <c r="D44" i="6" s="1"/>
  <c r="C43" i="6"/>
  <c r="D43" i="6" s="1"/>
  <c r="C42" i="6"/>
  <c r="D42" i="6" s="1"/>
  <c r="C41" i="6"/>
  <c r="D41" i="6" s="1"/>
  <c r="C40" i="6"/>
  <c r="AA24" i="6"/>
  <c r="AB24" i="6" s="1"/>
  <c r="AA32" i="6"/>
  <c r="AB32" i="6" s="1"/>
  <c r="AA31" i="6"/>
  <c r="AB31" i="6" s="1"/>
  <c r="AA28" i="6"/>
  <c r="AB28" i="6" s="1"/>
  <c r="AB26" i="6"/>
  <c r="AA22" i="6"/>
  <c r="AB22" i="6" s="1"/>
  <c r="AA21" i="6"/>
  <c r="AB21" i="6" s="1"/>
  <c r="AA18" i="6"/>
  <c r="AB18" i="6" s="1"/>
  <c r="AA17" i="6"/>
  <c r="AB17" i="6" s="1"/>
  <c r="AA14" i="6"/>
  <c r="AB14" i="6" s="1"/>
  <c r="AA13" i="6"/>
  <c r="AB13" i="6" s="1"/>
  <c r="C62" i="6" l="1"/>
  <c r="D40" i="6"/>
  <c r="D62" i="6" s="1"/>
  <c r="D26" i="7" l="1"/>
  <c r="C26" i="7"/>
  <c r="T31" i="6"/>
  <c r="U32" i="6"/>
  <c r="T32" i="6"/>
  <c r="U31" i="6"/>
  <c r="U14" i="6"/>
  <c r="U17" i="6"/>
  <c r="U18" i="6"/>
  <c r="U21" i="6"/>
  <c r="U22" i="6"/>
  <c r="U23" i="6"/>
  <c r="U26" i="6"/>
  <c r="U28" i="6"/>
  <c r="U13" i="6"/>
  <c r="T14" i="6"/>
  <c r="T17" i="6"/>
  <c r="T18" i="6"/>
  <c r="T21" i="6"/>
  <c r="T22" i="6"/>
  <c r="T23" i="6"/>
  <c r="T24" i="6"/>
  <c r="Y24" i="6" s="1"/>
  <c r="T26" i="6"/>
  <c r="T28" i="6"/>
  <c r="T13" i="6"/>
  <c r="P33" i="6"/>
  <c r="O33" i="6"/>
  <c r="J33" i="6"/>
  <c r="I33" i="6"/>
  <c r="D33" i="6"/>
  <c r="C33" i="6"/>
  <c r="F26" i="7"/>
  <c r="Y22" i="6" l="1"/>
  <c r="Y14" i="6"/>
  <c r="Y18" i="6"/>
  <c r="Y28" i="6"/>
  <c r="Y26" i="6"/>
  <c r="Y21" i="6"/>
  <c r="Y13" i="6"/>
  <c r="Y23" i="6"/>
  <c r="Y17" i="6"/>
  <c r="T33" i="6"/>
  <c r="Y35" i="6"/>
  <c r="N33" i="6"/>
  <c r="H4" i="3" l="1"/>
  <c r="B9" i="2"/>
  <c r="E6" i="3" l="1"/>
  <c r="C21" i="4"/>
  <c r="A27" i="4"/>
  <c r="A22" i="4"/>
  <c r="A23" i="4"/>
  <c r="A24" i="4"/>
  <c r="A25" i="4"/>
  <c r="A26" i="4"/>
  <c r="B21" i="4"/>
  <c r="A21" i="4"/>
  <c r="F18" i="3" l="1"/>
  <c r="F17" i="3"/>
  <c r="F16" i="3"/>
  <c r="F15" i="3"/>
  <c r="R6" i="3"/>
  <c r="N6" i="3"/>
  <c r="J6" i="3"/>
  <c r="F6" i="3"/>
  <c r="B6" i="3" l="1"/>
  <c r="G6" i="3"/>
  <c r="E7" i="4" s="1"/>
  <c r="F19" i="3"/>
  <c r="K4" i="4"/>
  <c r="L4" i="4"/>
  <c r="M4" i="4"/>
  <c r="K5" i="4"/>
  <c r="L5" i="4"/>
  <c r="M5" i="4"/>
  <c r="L3" i="4"/>
  <c r="M3" i="4"/>
  <c r="K3" i="4"/>
  <c r="H4" i="4"/>
  <c r="I4" i="4"/>
  <c r="J4" i="4"/>
  <c r="H5" i="4"/>
  <c r="I5" i="4"/>
  <c r="J5" i="4"/>
  <c r="I3" i="4"/>
  <c r="J3" i="4"/>
  <c r="H3" i="4"/>
  <c r="E4" i="4"/>
  <c r="F4" i="4"/>
  <c r="G4" i="4"/>
  <c r="E5" i="4"/>
  <c r="F5" i="4"/>
  <c r="G5" i="4"/>
  <c r="F3" i="4"/>
  <c r="G3" i="4"/>
  <c r="E3" i="4"/>
  <c r="C3" i="4"/>
  <c r="D3" i="4"/>
  <c r="B5" i="4"/>
  <c r="C5" i="4"/>
  <c r="D5" i="4"/>
  <c r="B4" i="4"/>
  <c r="C4" i="4"/>
  <c r="A2" i="4"/>
  <c r="A3" i="4"/>
  <c r="B3" i="4"/>
  <c r="A4" i="4"/>
  <c r="D4" i="4"/>
  <c r="A5" i="4"/>
  <c r="D7" i="4"/>
  <c r="G7" i="4"/>
  <c r="H7" i="4"/>
  <c r="I7" i="4"/>
  <c r="J7" i="4"/>
  <c r="K7" i="4"/>
  <c r="L7" i="4"/>
  <c r="M7" i="4"/>
  <c r="A9" i="4"/>
  <c r="A10" i="4"/>
  <c r="A11" i="4"/>
  <c r="A12" i="4"/>
  <c r="B12" i="4"/>
  <c r="C12" i="4"/>
  <c r="D12" i="4"/>
  <c r="E12" i="4"/>
  <c r="F12" i="4"/>
  <c r="A13" i="4"/>
  <c r="B13" i="4"/>
  <c r="C13" i="4"/>
  <c r="D13" i="4"/>
  <c r="E13" i="4"/>
  <c r="F13" i="4"/>
  <c r="A14" i="4"/>
  <c r="B14" i="4"/>
  <c r="C14" i="4"/>
  <c r="E14" i="4"/>
  <c r="A15" i="4"/>
  <c r="B15" i="4"/>
  <c r="C15" i="4"/>
  <c r="E15" i="4"/>
  <c r="A16" i="4"/>
  <c r="B16" i="4"/>
  <c r="C16" i="4"/>
  <c r="E16" i="4"/>
  <c r="A17" i="4"/>
  <c r="B17" i="4"/>
  <c r="C17" i="4"/>
  <c r="E17" i="4"/>
  <c r="A18" i="4"/>
  <c r="B18" i="4"/>
  <c r="E18" i="4"/>
  <c r="A1" i="4"/>
  <c r="F7" i="4" l="1"/>
  <c r="E18" i="3"/>
  <c r="E17" i="3"/>
  <c r="E16" i="3"/>
  <c r="E15" i="3"/>
  <c r="D14" i="4" s="1"/>
  <c r="D19" i="3"/>
  <c r="C18" i="4" s="1"/>
  <c r="F15" i="4" l="1"/>
  <c r="D15" i="4"/>
  <c r="F17" i="4"/>
  <c r="D17" i="4"/>
  <c r="F16" i="4"/>
  <c r="D16" i="4"/>
  <c r="E19" i="3"/>
  <c r="D18" i="4" s="1"/>
  <c r="F14" i="4"/>
  <c r="D38" i="3"/>
  <c r="C25" i="4" s="1"/>
  <c r="D36" i="3"/>
  <c r="C23" i="4" s="1"/>
  <c r="D39" i="3"/>
  <c r="C26" i="4" s="1"/>
  <c r="D37" i="3"/>
  <c r="C24" i="4" s="1"/>
  <c r="D35" i="3"/>
  <c r="C22" i="4" s="1"/>
  <c r="C40" i="3"/>
  <c r="E35" i="3" l="1"/>
  <c r="E38" i="3"/>
  <c r="E37" i="3"/>
  <c r="E39" i="3"/>
  <c r="E36" i="3"/>
  <c r="F18" i="4"/>
  <c r="D40" i="3"/>
  <c r="C27" i="4" s="1"/>
  <c r="R25" i="3" l="1"/>
  <c r="J25" i="3"/>
  <c r="F25" i="3"/>
  <c r="N25" i="3"/>
  <c r="N26" i="3"/>
  <c r="R26" i="3"/>
  <c r="F26" i="3"/>
  <c r="J26" i="3"/>
  <c r="J24" i="3"/>
  <c r="R24" i="3"/>
  <c r="F24" i="3"/>
  <c r="N24" i="3"/>
  <c r="F28" i="3"/>
  <c r="R28" i="3"/>
  <c r="J28" i="3"/>
  <c r="N28" i="3"/>
  <c r="J27" i="3"/>
  <c r="R27" i="3"/>
  <c r="N27" i="3"/>
  <c r="F27" i="3"/>
  <c r="E40" i="3"/>
  <c r="D30" i="3"/>
  <c r="C30" i="3"/>
  <c r="D6" i="3"/>
  <c r="C6" i="3"/>
  <c r="C7" i="4" l="1"/>
  <c r="B7" i="4"/>
  <c r="N30" i="3"/>
  <c r="J30" i="3"/>
  <c r="R30" i="3"/>
  <c r="F30" i="3"/>
  <c r="B4" i="2" l="1"/>
  <c r="B5" i="2"/>
  <c r="B10" i="2" l="1"/>
  <c r="B16" i="2" l="1"/>
  <c r="F24" i="2"/>
  <c r="G23" i="2" s="1"/>
  <c r="B15" i="2"/>
  <c r="F5" i="2"/>
  <c r="B13" i="2"/>
  <c r="V31" i="6" l="1"/>
  <c r="Y31" i="6" s="1"/>
  <c r="V32" i="6"/>
  <c r="Y32" i="6" s="1"/>
  <c r="H33" i="6"/>
  <c r="V33" i="6"/>
  <c r="E30" i="3"/>
  <c r="B30" i="3"/>
  <c r="Y33" i="6" l="1"/>
  <c r="U33" i="6"/>
</calcChain>
</file>

<file path=xl/sharedStrings.xml><?xml version="1.0" encoding="utf-8"?>
<sst xmlns="http://schemas.openxmlformats.org/spreadsheetml/2006/main" count="349" uniqueCount="220">
  <si>
    <t>Champion</t>
  </si>
  <si>
    <t xml:space="preserve">Organisation </t>
  </si>
  <si>
    <t xml:space="preserve">Olena Batista  </t>
  </si>
  <si>
    <t>Louise Garner</t>
  </si>
  <si>
    <t>Ormiston Families</t>
  </si>
  <si>
    <t>Sarah Morris</t>
  </si>
  <si>
    <t>Cambs &amp; Peterborough NHS Trust</t>
  </si>
  <si>
    <t>Stefanie Hayes</t>
  </si>
  <si>
    <t>CHS - Fenland YPS</t>
  </si>
  <si>
    <t>Samantha Vaughan</t>
  </si>
  <si>
    <t xml:space="preserve">East Cambs District Council </t>
  </si>
  <si>
    <t>R Greenfield</t>
  </si>
  <si>
    <t>CHS - East Cambs Floating Support</t>
  </si>
  <si>
    <t>Karen Wells</t>
  </si>
  <si>
    <t>Red2Green</t>
  </si>
  <si>
    <t>Linda Hart</t>
  </si>
  <si>
    <t xml:space="preserve">Hunts District Council </t>
  </si>
  <si>
    <t>Richard Hutcheson</t>
  </si>
  <si>
    <t xml:space="preserve">Axiom Housing Association </t>
  </si>
  <si>
    <t>Sarva Babla</t>
  </si>
  <si>
    <t>John Huntingdon's Charity</t>
  </si>
  <si>
    <t>Sarah Young</t>
  </si>
  <si>
    <t>CHS - Young Parent's Project</t>
  </si>
  <si>
    <t>Emma Hooton</t>
  </si>
  <si>
    <t>Cambridge Cyrennians</t>
  </si>
  <si>
    <t xml:space="preserve">Carol Hopkinson </t>
  </si>
  <si>
    <t>CHS - Money Matters Team</t>
  </si>
  <si>
    <t>Michael Chouler</t>
  </si>
  <si>
    <t>Inclusion Drug &amp; Alcohol service</t>
  </si>
  <si>
    <t>Alison Nolan</t>
  </si>
  <si>
    <t>Wintercomfort</t>
  </si>
  <si>
    <t>Diana Mins</t>
  </si>
  <si>
    <t xml:space="preserve">Cambridge Women's Resource Centre - Dawn Project </t>
  </si>
  <si>
    <t>Sarah-Jayne Goakes</t>
  </si>
  <si>
    <t xml:space="preserve">Circle Housing </t>
  </si>
  <si>
    <t xml:space="preserve">Uloma Onwukeme </t>
  </si>
  <si>
    <t xml:space="preserve">Accent Housing </t>
  </si>
  <si>
    <t>Annette Pacey</t>
  </si>
  <si>
    <t>BPHA - Bedford Pilgrims Housing Association</t>
  </si>
  <si>
    <t>Suleman Salim</t>
  </si>
  <si>
    <t>Ely Young People's Project</t>
  </si>
  <si>
    <t>Green Goods</t>
  </si>
  <si>
    <t>Supermarket Vouchers</t>
  </si>
  <si>
    <t>Rural Cambs CAB</t>
  </si>
  <si>
    <t>Total no of awards</t>
  </si>
  <si>
    <t>Total value of awards</t>
  </si>
  <si>
    <t>Total per Champion</t>
  </si>
  <si>
    <t xml:space="preserve">Awards by CLAS Champion and Type  </t>
  </si>
  <si>
    <t>Helen Spriggs</t>
  </si>
  <si>
    <t>Cambridge &amp; District CAB</t>
  </si>
  <si>
    <t xml:space="preserve">Affinity Sutton </t>
  </si>
  <si>
    <t>Lorraine Payne</t>
  </si>
  <si>
    <t>Olena.Batista@circle.org.uk</t>
  </si>
  <si>
    <t>07909 878 326</t>
  </si>
  <si>
    <t xml:space="preserve">louise.garner@ormistonfamilies.org.uk </t>
  </si>
  <si>
    <t>07825 166 844</t>
  </si>
  <si>
    <t xml:space="preserve">sarah.morris@cpft.nhs.uk </t>
  </si>
  <si>
    <t>07949 079 075</t>
  </si>
  <si>
    <t xml:space="preserve">karen.wells@red2green.org </t>
  </si>
  <si>
    <t>07827 966 367</t>
  </si>
  <si>
    <t>linda.hart@huntingdonshire.gov.uk</t>
  </si>
  <si>
    <t>01480 388 229</t>
  </si>
  <si>
    <t>Richard.Hutcheson@axiomha.org.uk</t>
  </si>
  <si>
    <t>Sarva@johnhuntingdon.org.uk</t>
  </si>
  <si>
    <t>01223 492 492</t>
  </si>
  <si>
    <t xml:space="preserve">emma@cambridgecyrenians.org.uk </t>
  </si>
  <si>
    <t>01223 712 502</t>
  </si>
  <si>
    <t xml:space="preserve">Carol.Hopkinson@chsgroup.org.uk </t>
  </si>
  <si>
    <t>01223 713 746</t>
  </si>
  <si>
    <t>alisonnolan@wintercomfort.org.uk</t>
  </si>
  <si>
    <t xml:space="preserve">sarah-jayne.goakes@circle.org.uk </t>
  </si>
  <si>
    <t xml:space="preserve">07825 659 259 </t>
  </si>
  <si>
    <t xml:space="preserve">Annette.Pacey@bpha.org.uk </t>
  </si>
  <si>
    <t>03301 000 272</t>
  </si>
  <si>
    <t>Lorrainep@cambridgecab.org.uk</t>
  </si>
  <si>
    <t>01223 222 671</t>
  </si>
  <si>
    <t>helens@ruralcambscab.org.uk</t>
  </si>
  <si>
    <t xml:space="preserve">07506 941 174 </t>
  </si>
  <si>
    <t>sam.vaughan@eastcambs.gov.uk</t>
  </si>
  <si>
    <t>07824 623 406</t>
  </si>
  <si>
    <t xml:space="preserve">Stefanie.Heyes@chsgroup.org.uk </t>
  </si>
  <si>
    <t>01945 474616</t>
  </si>
  <si>
    <t xml:space="preserve">Sarah.Young@chsgroup.org.uk </t>
  </si>
  <si>
    <t>diana@cwrc.org.uk</t>
  </si>
  <si>
    <t xml:space="preserve">Rachel.Greenfield@chsgroup.org.uk </t>
  </si>
  <si>
    <t>Sule.Salim@chsgroup.org.uk</t>
  </si>
  <si>
    <t>Total number of awards</t>
  </si>
  <si>
    <t>CAB Champions</t>
  </si>
  <si>
    <t>Christiane Barker</t>
  </si>
  <si>
    <t>Cummulative figures</t>
  </si>
  <si>
    <t>Numbers and value of Awards on a monthly basis</t>
  </si>
  <si>
    <t>Supermarket vouchers</t>
  </si>
  <si>
    <t>White Goods</t>
  </si>
  <si>
    <t>Total</t>
  </si>
  <si>
    <t>Cambridge City</t>
  </si>
  <si>
    <t>South Cambs</t>
  </si>
  <si>
    <t>Fenland</t>
  </si>
  <si>
    <t>East Cambs</t>
  </si>
  <si>
    <t>Hunts</t>
  </si>
  <si>
    <t xml:space="preserve">Total </t>
  </si>
  <si>
    <t xml:space="preserve">Award Type </t>
  </si>
  <si>
    <t>Geographical Distribution</t>
  </si>
  <si>
    <t xml:space="preserve">Hunts </t>
  </si>
  <si>
    <t>Allocation of resources</t>
  </si>
  <si>
    <t>Geographical allocations</t>
  </si>
  <si>
    <t xml:space="preserve">Awards - Annual target </t>
  </si>
  <si>
    <t>Awards - Qtr target</t>
  </si>
  <si>
    <t xml:space="preserve">Totals </t>
  </si>
  <si>
    <t>492 awards - maximum £250 per awards = total of £123,000 for all awards</t>
  </si>
  <si>
    <t>Type of awards</t>
  </si>
  <si>
    <t>% of total budget</t>
  </si>
  <si>
    <t>Amount</t>
  </si>
  <si>
    <t>New Goods - All cookers &amp; some mattresses</t>
  </si>
  <si>
    <t xml:space="preserve">Green goods - recycled white goods &amp; furniture </t>
  </si>
  <si>
    <t>Recycled paints</t>
  </si>
  <si>
    <t>Supermarket vouchers (food &amp; clothing)</t>
  </si>
  <si>
    <t>Total CLAS budget for awards</t>
  </si>
  <si>
    <t>Awards annual target</t>
  </si>
  <si>
    <t>Awards per type of award</t>
  </si>
  <si>
    <t>Awards qtr target</t>
  </si>
  <si>
    <t>Awards - Actual figures</t>
  </si>
  <si>
    <t>Awards - Assumptions</t>
  </si>
  <si>
    <t>Awards per Geographical locations - Actual figures</t>
  </si>
  <si>
    <t>Awards per Geographical locations - Assumptions</t>
  </si>
  <si>
    <t>July Actual</t>
  </si>
  <si>
    <t xml:space="preserve">August Actual </t>
  </si>
  <si>
    <t>Sept Actual</t>
  </si>
  <si>
    <t>Qtr 1 Target</t>
  </si>
  <si>
    <t>Qtr 2 Target</t>
  </si>
  <si>
    <t>Qtr 3 Target</t>
  </si>
  <si>
    <t>Oct Actual</t>
  </si>
  <si>
    <t>Nov Actual</t>
  </si>
  <si>
    <t>Dec Actual</t>
  </si>
  <si>
    <t>Qtr 4 Target</t>
  </si>
  <si>
    <t>Jan 18 Actual</t>
  </si>
  <si>
    <t>Feb 18 Actual</t>
  </si>
  <si>
    <t>April 17 Actual</t>
  </si>
  <si>
    <t>May 17 Actual</t>
  </si>
  <si>
    <t>June 17 Actual</t>
  </si>
  <si>
    <t>TOTAL</t>
  </si>
  <si>
    <t>Target 41 per month</t>
  </si>
  <si>
    <t>Mar 18 Actual</t>
  </si>
  <si>
    <t>% of budget spent todate</t>
  </si>
  <si>
    <t>Totals so far</t>
  </si>
  <si>
    <t>totals so far</t>
  </si>
  <si>
    <t xml:space="preserve">New White Goods </t>
  </si>
  <si>
    <t>Geographic distribution</t>
  </si>
  <si>
    <t xml:space="preserve">East Cambs </t>
  </si>
  <si>
    <t>City</t>
  </si>
  <si>
    <t xml:space="preserve">City </t>
  </si>
  <si>
    <t>May</t>
  </si>
  <si>
    <t>Green Goods total</t>
  </si>
  <si>
    <t xml:space="preserve">New White Goods total </t>
  </si>
  <si>
    <t>Supermarket Vouchers total</t>
  </si>
  <si>
    <t xml:space="preserve">Total April </t>
  </si>
  <si>
    <t>Total May</t>
  </si>
  <si>
    <t>April</t>
  </si>
  <si>
    <t xml:space="preserve">Fenland </t>
  </si>
  <si>
    <t>Camb CAB</t>
  </si>
  <si>
    <t>Rural CAB</t>
  </si>
  <si>
    <t>Olena Batista</t>
  </si>
  <si>
    <t xml:space="preserve">Linda Hart </t>
  </si>
  <si>
    <t xml:space="preserve">Richard Hutcheson </t>
  </si>
  <si>
    <t xml:space="preserve">Emma Hooton </t>
  </si>
  <si>
    <t>Uloma Onwukeme</t>
  </si>
  <si>
    <t xml:space="preserve">Annette Pacey </t>
  </si>
  <si>
    <t>Stefanie Heyes</t>
  </si>
  <si>
    <t>Diana Minns</t>
  </si>
  <si>
    <t>Rachel Greenfield</t>
  </si>
  <si>
    <t>Allocation</t>
  </si>
  <si>
    <t>Annual target</t>
  </si>
  <si>
    <t>Monthly target</t>
  </si>
  <si>
    <t xml:space="preserve">Totals: </t>
  </si>
  <si>
    <t>All Champions</t>
  </si>
  <si>
    <t>Yrly target</t>
  </si>
  <si>
    <t>monthly target</t>
  </si>
  <si>
    <t>Table 2</t>
  </si>
  <si>
    <t xml:space="preserve">Table 1 </t>
  </si>
  <si>
    <t>Christiane Barker/Lorraine Payne</t>
  </si>
  <si>
    <t>Total June</t>
  </si>
  <si>
    <t>June</t>
  </si>
  <si>
    <t>SV til June</t>
  </si>
  <si>
    <t>% Distribution of awards</t>
  </si>
  <si>
    <t>Referrals to support services</t>
  </si>
  <si>
    <t>(30 referrals to support services from April to June 2017 - some clients have been referred to more than one service)</t>
  </si>
  <si>
    <t>target % quarter 1</t>
  </si>
  <si>
    <t>Performance against budget</t>
  </si>
  <si>
    <t xml:space="preserve">Ashley Mattin </t>
  </si>
  <si>
    <t xml:space="preserve">June deduct 1 award from Carol's referrals (not redeemed) </t>
  </si>
  <si>
    <t>Cambridge CAB</t>
  </si>
  <si>
    <t>July</t>
  </si>
  <si>
    <t xml:space="preserve">Aug </t>
  </si>
  <si>
    <t>New</t>
  </si>
  <si>
    <t>Supermarket</t>
  </si>
  <si>
    <t xml:space="preserve">Total value </t>
  </si>
  <si>
    <t>number</t>
  </si>
  <si>
    <t>% of budget spend</t>
  </si>
  <si>
    <t xml:space="preserve">Sarah Morris </t>
  </si>
  <si>
    <t>Ashley Mattin</t>
  </si>
  <si>
    <t>Stef Hayes</t>
  </si>
  <si>
    <t>average val of award</t>
  </si>
  <si>
    <t>Total July</t>
  </si>
  <si>
    <t>Total August</t>
  </si>
  <si>
    <t>Before you update "Total Awards" total</t>
  </si>
  <si>
    <t>1) Select last month row.</t>
  </si>
  <si>
    <t>2) Control C to copy</t>
  </si>
  <si>
    <t>3) Select Paste drop down arrow</t>
  </si>
  <si>
    <t>4) Select "Paste Values"</t>
  </si>
  <si>
    <t>5) Update formula for new month</t>
  </si>
  <si>
    <t>6)  Copy to rest of row</t>
  </si>
  <si>
    <t>7) Update "Total Awards" total</t>
  </si>
  <si>
    <t>As at 31/08 - Carol has a total of 3 awards that have not been redeemed</t>
  </si>
  <si>
    <t>As at 31/08 - Helen has a total of 1 award that has not been redeemed</t>
  </si>
  <si>
    <t>Average value per award</t>
  </si>
  <si>
    <t>Green Goods targets includes paint qtrly target of 9 awards per Qtr</t>
  </si>
  <si>
    <t>Green Goods total includes paint awards</t>
  </si>
  <si>
    <t>(3 awards in June)</t>
  </si>
  <si>
    <t>% Distribution of awards 1st Qtr</t>
  </si>
  <si>
    <t>Total awards as at Aug</t>
  </si>
  <si>
    <t>Charity log figures as at end of August total awards 106 + 104 (Qtr1) =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</si>
</sst>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  <numFmt numFmtId="166" formatCode="0.0%"/>
  </numFmts>
  <fonts count="9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41">
    <xf numFmtId="0" fontId="0" fillId="0" borderId="0" xfId="0"/>
    <xf numFmtId="0" fontId="0" fillId="0" borderId="4" xfId="0" applyBorder="1"/>
    <xf numFmtId="0" fontId="1" fillId="0" borderId="0" xfId="0" applyFont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2" borderId="11" xfId="0" applyFont="1" applyFill="1" applyBorder="1"/>
    <xf numFmtId="16" fontId="3" fillId="2" borderId="11" xfId="0" applyNumberFormat="1" applyFont="1" applyFill="1" applyBorder="1"/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3" fillId="2" borderId="13" xfId="0" applyFont="1" applyFill="1" applyBorder="1"/>
    <xf numFmtId="0" fontId="3" fillId="0" borderId="14" xfId="0" applyFont="1" applyFill="1" applyBorder="1"/>
    <xf numFmtId="0" fontId="3" fillId="0" borderId="13" xfId="0" applyFont="1" applyFill="1" applyBorder="1"/>
    <xf numFmtId="0" fontId="3" fillId="0" borderId="15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/>
    <xf numFmtId="0" fontId="3" fillId="0" borderId="10" xfId="0" applyFont="1" applyBorder="1"/>
    <xf numFmtId="0" fontId="3" fillId="0" borderId="12" xfId="0" applyFont="1" applyBorder="1"/>
    <xf numFmtId="0" fontId="0" fillId="3" borderId="6" xfId="0" applyFill="1" applyBorder="1"/>
    <xf numFmtId="0" fontId="0" fillId="3" borderId="2" xfId="0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8" xfId="0" applyFont="1" applyBorder="1"/>
    <xf numFmtId="0" fontId="5" fillId="0" borderId="0" xfId="1" applyBorder="1"/>
    <xf numFmtId="0" fontId="0" fillId="3" borderId="1" xfId="0" applyFill="1" applyBorder="1"/>
    <xf numFmtId="0" fontId="1" fillId="0" borderId="4" xfId="0" applyFont="1" applyBorder="1"/>
    <xf numFmtId="17" fontId="1" fillId="3" borderId="4" xfId="0" applyNumberFormat="1" applyFont="1" applyFill="1" applyBorder="1"/>
    <xf numFmtId="44" fontId="0" fillId="0" borderId="4" xfId="2" applyFont="1" applyBorder="1"/>
    <xf numFmtId="0" fontId="1" fillId="3" borderId="4" xfId="0" applyFont="1" applyFill="1" applyBorder="1"/>
    <xf numFmtId="0" fontId="0" fillId="3" borderId="4" xfId="0" applyFill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5" fillId="0" borderId="19" xfId="1" applyBorder="1"/>
    <xf numFmtId="6" fontId="0" fillId="0" borderId="4" xfId="2" applyNumberFormat="1" applyFont="1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4" xfId="0" applyFont="1" applyBorder="1"/>
    <xf numFmtId="0" fontId="1" fillId="0" borderId="25" xfId="0" applyFont="1" applyBorder="1"/>
    <xf numFmtId="0" fontId="0" fillId="0" borderId="25" xfId="0" applyBorder="1"/>
    <xf numFmtId="1" fontId="0" fillId="0" borderId="4" xfId="0" applyNumberFormat="1" applyBorder="1"/>
    <xf numFmtId="164" fontId="0" fillId="0" borderId="4" xfId="2" applyNumberFormat="1" applyFont="1" applyBorder="1"/>
    <xf numFmtId="1" fontId="0" fillId="0" borderId="12" xfId="0" applyNumberFormat="1" applyBorder="1"/>
    <xf numFmtId="1" fontId="0" fillId="0" borderId="25" xfId="0" applyNumberFormat="1" applyBorder="1"/>
    <xf numFmtId="1" fontId="0" fillId="0" borderId="26" xfId="0" applyNumberFormat="1" applyBorder="1"/>
    <xf numFmtId="0" fontId="7" fillId="0" borderId="0" xfId="0" applyFont="1"/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165" fontId="0" fillId="0" borderId="4" xfId="3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0" fillId="0" borderId="4" xfId="0" applyNumberFormat="1" applyBorder="1"/>
    <xf numFmtId="0" fontId="1" fillId="0" borderId="0" xfId="0" applyFont="1" applyFill="1" applyBorder="1"/>
    <xf numFmtId="0" fontId="0" fillId="0" borderId="11" xfId="0" applyBorder="1" applyAlignment="1">
      <alignment wrapText="1"/>
    </xf>
    <xf numFmtId="165" fontId="0" fillId="0" borderId="12" xfId="0" applyNumberFormat="1" applyBorder="1"/>
    <xf numFmtId="0" fontId="0" fillId="0" borderId="13" xfId="0" applyBorder="1" applyAlignment="1">
      <alignment wrapText="1"/>
    </xf>
    <xf numFmtId="166" fontId="0" fillId="0" borderId="5" xfId="0" applyNumberFormat="1" applyBorder="1" applyAlignment="1">
      <alignment horizontal="center"/>
    </xf>
    <xf numFmtId="165" fontId="0" fillId="0" borderId="5" xfId="3" applyNumberFormat="1" applyFont="1" applyBorder="1" applyAlignment="1">
      <alignment horizontal="center"/>
    </xf>
    <xf numFmtId="165" fontId="0" fillId="0" borderId="5" xfId="0" applyNumberFormat="1" applyBorder="1"/>
    <xf numFmtId="165" fontId="0" fillId="0" borderId="14" xfId="0" applyNumberForma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165" fontId="8" fillId="0" borderId="25" xfId="3" applyNumberFormat="1" applyFont="1" applyBorder="1" applyAlignment="1">
      <alignment horizontal="center"/>
    </xf>
    <xf numFmtId="165" fontId="1" fillId="0" borderId="25" xfId="0" applyNumberFormat="1" applyFont="1" applyBorder="1"/>
    <xf numFmtId="165" fontId="1" fillId="0" borderId="26" xfId="0" applyNumberFormat="1" applyFont="1" applyBorder="1"/>
    <xf numFmtId="0" fontId="1" fillId="0" borderId="0" xfId="0" applyFont="1" applyFill="1" applyBorder="1" applyAlignment="1">
      <alignment wrapText="1"/>
    </xf>
    <xf numFmtId="0" fontId="0" fillId="0" borderId="9" xfId="0" applyBorder="1"/>
    <xf numFmtId="164" fontId="0" fillId="0" borderId="3" xfId="2" applyNumberFormat="1" applyFont="1" applyBorder="1"/>
    <xf numFmtId="1" fontId="0" fillId="0" borderId="3" xfId="0" applyNumberFormat="1" applyBorder="1"/>
    <xf numFmtId="1" fontId="0" fillId="0" borderId="10" xfId="0" applyNumberForma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19" xfId="0" applyBorder="1"/>
    <xf numFmtId="165" fontId="0" fillId="0" borderId="19" xfId="0" applyNumberFormat="1" applyBorder="1"/>
    <xf numFmtId="165" fontId="0" fillId="0" borderId="28" xfId="0" applyNumberFormat="1" applyBorder="1"/>
    <xf numFmtId="165" fontId="1" fillId="0" borderId="29" xfId="0" applyNumberFormat="1" applyFont="1" applyBorder="1"/>
    <xf numFmtId="0" fontId="1" fillId="0" borderId="0" xfId="0" applyFont="1" applyBorder="1" applyAlignment="1">
      <alignment wrapText="1"/>
    </xf>
    <xf numFmtId="1" fontId="0" fillId="0" borderId="0" xfId="0" applyNumberFormat="1" applyBorder="1"/>
    <xf numFmtId="0" fontId="1" fillId="0" borderId="21" xfId="0" applyFont="1" applyBorder="1" applyAlignment="1">
      <alignment wrapText="1"/>
    </xf>
    <xf numFmtId="17" fontId="1" fillId="0" borderId="22" xfId="0" applyNumberFormat="1" applyFont="1" applyBorder="1" applyAlignment="1">
      <alignment wrapText="1"/>
    </xf>
    <xf numFmtId="0" fontId="1" fillId="0" borderId="29" xfId="0" applyFont="1" applyBorder="1"/>
    <xf numFmtId="165" fontId="0" fillId="0" borderId="4" xfId="0" applyNumberFormat="1" applyBorder="1" applyAlignment="1"/>
    <xf numFmtId="165" fontId="1" fillId="0" borderId="25" xfId="0" applyNumberFormat="1" applyFont="1" applyBorder="1" applyAlignment="1"/>
    <xf numFmtId="9" fontId="0" fillId="0" borderId="0" xfId="4" applyFont="1"/>
    <xf numFmtId="0" fontId="0" fillId="0" borderId="3" xfId="0" applyBorder="1"/>
    <xf numFmtId="165" fontId="0" fillId="0" borderId="3" xfId="0" applyNumberFormat="1" applyBorder="1" applyAlignment="1"/>
    <xf numFmtId="0" fontId="0" fillId="3" borderId="24" xfId="0" applyFont="1" applyFill="1" applyBorder="1" applyAlignment="1">
      <alignment wrapText="1"/>
    </xf>
    <xf numFmtId="17" fontId="0" fillId="3" borderId="25" xfId="0" applyNumberFormat="1" applyFont="1" applyFill="1" applyBorder="1" applyAlignment="1">
      <alignment wrapText="1"/>
    </xf>
    <xf numFmtId="17" fontId="0" fillId="4" borderId="25" xfId="0" applyNumberFormat="1" applyFont="1" applyFill="1" applyBorder="1" applyAlignment="1">
      <alignment wrapText="1"/>
    </xf>
    <xf numFmtId="17" fontId="0" fillId="4" borderId="26" xfId="0" applyNumberFormat="1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3" borderId="24" xfId="0" applyFont="1" applyFill="1" applyBorder="1"/>
    <xf numFmtId="1" fontId="0" fillId="0" borderId="31" xfId="0" applyNumberFormat="1" applyBorder="1"/>
    <xf numFmtId="1" fontId="1" fillId="0" borderId="1" xfId="0" applyNumberFormat="1" applyFont="1" applyBorder="1"/>
    <xf numFmtId="1" fontId="0" fillId="0" borderId="30" xfId="0" applyNumberFormat="1" applyBorder="1"/>
    <xf numFmtId="1" fontId="0" fillId="0" borderId="32" xfId="0" applyNumberFormat="1" applyBorder="1"/>
    <xf numFmtId="1" fontId="0" fillId="0" borderId="33" xfId="0" applyNumberFormat="1" applyBorder="1"/>
    <xf numFmtId="0" fontId="0" fillId="3" borderId="34" xfId="0" applyFont="1" applyFill="1" applyBorder="1" applyAlignment="1">
      <alignment wrapText="1"/>
    </xf>
    <xf numFmtId="0" fontId="0" fillId="0" borderId="7" xfId="0" applyBorder="1"/>
    <xf numFmtId="0" fontId="1" fillId="0" borderId="34" xfId="0" applyFont="1" applyBorder="1"/>
    <xf numFmtId="0" fontId="1" fillId="0" borderId="35" xfId="0" applyFont="1" applyBorder="1"/>
    <xf numFmtId="0" fontId="0" fillId="0" borderId="36" xfId="0" applyBorder="1"/>
    <xf numFmtId="0" fontId="1" fillId="0" borderId="1" xfId="0" applyFont="1" applyBorder="1"/>
    <xf numFmtId="164" fontId="1" fillId="0" borderId="25" xfId="2" applyNumberFormat="1" applyFont="1" applyBorder="1"/>
    <xf numFmtId="1" fontId="1" fillId="0" borderId="25" xfId="0" applyNumberFormat="1" applyFont="1" applyBorder="1"/>
    <xf numFmtId="1" fontId="1" fillId="0" borderId="26" xfId="0" applyNumberFormat="1" applyFont="1" applyBorder="1"/>
    <xf numFmtId="0" fontId="2" fillId="3" borderId="35" xfId="0" applyFont="1" applyFill="1" applyBorder="1"/>
    <xf numFmtId="0" fontId="3" fillId="0" borderId="42" xfId="0" applyFont="1" applyFill="1" applyBorder="1"/>
    <xf numFmtId="0" fontId="3" fillId="0" borderId="37" xfId="0" applyFont="1" applyFill="1" applyBorder="1"/>
    <xf numFmtId="16" fontId="3" fillId="2" borderId="37" xfId="0" applyNumberFormat="1" applyFont="1" applyFill="1" applyBorder="1"/>
    <xf numFmtId="0" fontId="3" fillId="2" borderId="37" xfId="0" applyFont="1" applyFill="1" applyBorder="1"/>
    <xf numFmtId="0" fontId="3" fillId="0" borderId="43" xfId="0" applyFont="1" applyFill="1" applyBorder="1"/>
    <xf numFmtId="0" fontId="3" fillId="2" borderId="40" xfId="0" applyFont="1" applyFill="1" applyBorder="1"/>
    <xf numFmtId="0" fontId="0" fillId="0" borderId="22" xfId="0" applyBorder="1"/>
    <xf numFmtId="0" fontId="3" fillId="2" borderId="38" xfId="0" applyFont="1" applyFill="1" applyBorder="1"/>
    <xf numFmtId="0" fontId="0" fillId="0" borderId="44" xfId="0" applyBorder="1"/>
    <xf numFmtId="0" fontId="3" fillId="0" borderId="21" xfId="0" applyFont="1" applyFill="1" applyBorder="1"/>
    <xf numFmtId="0" fontId="3" fillId="0" borderId="47" xfId="0" applyFont="1" applyFill="1" applyBorder="1"/>
    <xf numFmtId="0" fontId="1" fillId="3" borderId="24" xfId="0" applyFont="1" applyFill="1" applyBorder="1"/>
    <xf numFmtId="17" fontId="0" fillId="0" borderId="0" xfId="0" applyNumberFormat="1"/>
    <xf numFmtId="0" fontId="0" fillId="3" borderId="6" xfId="0" applyFont="1" applyFill="1" applyBorder="1"/>
    <xf numFmtId="0" fontId="0" fillId="0" borderId="12" xfId="0" applyFont="1" applyBorder="1"/>
    <xf numFmtId="0" fontId="1" fillId="3" borderId="49" xfId="0" applyFont="1" applyFill="1" applyBorder="1"/>
    <xf numFmtId="0" fontId="0" fillId="0" borderId="10" xfId="0" applyFont="1" applyBorder="1"/>
    <xf numFmtId="0" fontId="0" fillId="0" borderId="28" xfId="0" applyBorder="1"/>
    <xf numFmtId="0" fontId="0" fillId="0" borderId="50" xfId="0" applyFont="1" applyBorder="1"/>
    <xf numFmtId="0" fontId="0" fillId="0" borderId="51" xfId="0" applyFont="1" applyBorder="1"/>
    <xf numFmtId="0" fontId="1" fillId="3" borderId="2" xfId="0" applyFont="1" applyFill="1" applyBorder="1"/>
    <xf numFmtId="0" fontId="0" fillId="0" borderId="27" xfId="0" applyBorder="1"/>
    <xf numFmtId="0" fontId="0" fillId="0" borderId="53" xfId="0" applyBorder="1"/>
    <xf numFmtId="0" fontId="3" fillId="2" borderId="43" xfId="0" applyFont="1" applyFill="1" applyBorder="1"/>
    <xf numFmtId="44" fontId="0" fillId="0" borderId="4" xfId="0" applyNumberFormat="1" applyFont="1" applyBorder="1"/>
    <xf numFmtId="44" fontId="0" fillId="0" borderId="5" xfId="0" applyNumberFormat="1" applyFont="1" applyBorder="1"/>
    <xf numFmtId="1" fontId="0" fillId="0" borderId="5" xfId="0" applyNumberFormat="1" applyBorder="1"/>
    <xf numFmtId="0" fontId="1" fillId="0" borderId="24" xfId="0" applyFont="1" applyFill="1" applyBorder="1"/>
    <xf numFmtId="44" fontId="1" fillId="0" borderId="25" xfId="0" applyNumberFormat="1" applyFont="1" applyBorder="1"/>
    <xf numFmtId="44" fontId="0" fillId="0" borderId="3" xfId="0" applyNumberFormat="1" applyFont="1" applyBorder="1"/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3" fillId="0" borderId="0" xfId="0" applyFont="1" applyFill="1" applyBorder="1"/>
    <xf numFmtId="0" fontId="0" fillId="0" borderId="54" xfId="0" applyFont="1" applyBorder="1"/>
    <xf numFmtId="0" fontId="0" fillId="0" borderId="0" xfId="0" applyFont="1" applyBorder="1"/>
    <xf numFmtId="0" fontId="1" fillId="3" borderId="22" xfId="0" applyFont="1" applyFill="1" applyBorder="1"/>
    <xf numFmtId="0" fontId="1" fillId="3" borderId="26" xfId="0" applyFont="1" applyFill="1" applyBorder="1"/>
    <xf numFmtId="0" fontId="1" fillId="0" borderId="10" xfId="0" applyFont="1" applyBorder="1"/>
    <xf numFmtId="0" fontId="1" fillId="0" borderId="23" xfId="0" applyFont="1" applyBorder="1"/>
    <xf numFmtId="0" fontId="1" fillId="0" borderId="31" xfId="0" applyFont="1" applyBorder="1"/>
    <xf numFmtId="0" fontId="3" fillId="0" borderId="55" xfId="0" applyFont="1" applyFill="1" applyBorder="1"/>
    <xf numFmtId="0" fontId="1" fillId="0" borderId="56" xfId="0" applyFont="1" applyBorder="1"/>
    <xf numFmtId="0" fontId="3" fillId="0" borderId="17" xfId="0" applyFont="1" applyFill="1" applyBorder="1" applyAlignment="1">
      <alignment wrapText="1"/>
    </xf>
    <xf numFmtId="8" fontId="1" fillId="3" borderId="1" xfId="0" applyNumberFormat="1" applyFont="1" applyFill="1" applyBorder="1"/>
    <xf numFmtId="0" fontId="3" fillId="0" borderId="57" xfId="0" applyFont="1" applyFill="1" applyBorder="1"/>
    <xf numFmtId="0" fontId="2" fillId="3" borderId="2" xfId="0" applyFont="1" applyFill="1" applyBorder="1"/>
    <xf numFmtId="0" fontId="5" fillId="0" borderId="30" xfId="1" applyBorder="1"/>
    <xf numFmtId="16" fontId="5" fillId="0" borderId="19" xfId="1" applyNumberFormat="1" applyBorder="1"/>
    <xf numFmtId="0" fontId="5" fillId="0" borderId="19" xfId="1" applyBorder="1" applyAlignment="1">
      <alignment vertical="center"/>
    </xf>
    <xf numFmtId="0" fontId="0" fillId="0" borderId="58" xfId="0" applyFont="1" applyBorder="1"/>
    <xf numFmtId="0" fontId="0" fillId="0" borderId="59" xfId="0" applyFont="1" applyBorder="1"/>
    <xf numFmtId="0" fontId="0" fillId="0" borderId="15" xfId="0" applyFont="1" applyBorder="1"/>
    <xf numFmtId="1" fontId="1" fillId="0" borderId="0" xfId="0" applyNumberFormat="1" applyFont="1" applyBorder="1"/>
    <xf numFmtId="0" fontId="2" fillId="6" borderId="1" xfId="0" applyFont="1" applyFill="1" applyBorder="1" applyAlignment="1">
      <alignment wrapText="1"/>
    </xf>
    <xf numFmtId="17" fontId="2" fillId="6" borderId="1" xfId="0" applyNumberFormat="1" applyFont="1" applyFill="1" applyBorder="1" applyAlignment="1">
      <alignment wrapText="1"/>
    </xf>
    <xf numFmtId="17" fontId="2" fillId="7" borderId="6" xfId="0" applyNumberFormat="1" applyFont="1" applyFill="1" applyBorder="1"/>
    <xf numFmtId="0" fontId="2" fillId="5" borderId="35" xfId="0" applyFont="1" applyFill="1" applyBorder="1"/>
    <xf numFmtId="0" fontId="2" fillId="5" borderId="6" xfId="0" applyFont="1" applyFill="1" applyBorder="1" applyAlignment="1">
      <alignment wrapText="1"/>
    </xf>
    <xf numFmtId="0" fontId="0" fillId="0" borderId="18" xfId="0" applyFont="1" applyBorder="1"/>
    <xf numFmtId="0" fontId="1" fillId="0" borderId="5" xfId="0" applyFont="1" applyBorder="1"/>
    <xf numFmtId="0" fontId="0" fillId="0" borderId="5" xfId="0" applyFont="1" applyBorder="1"/>
    <xf numFmtId="0" fontId="0" fillId="5" borderId="2" xfId="0" applyFont="1" applyFill="1" applyBorder="1"/>
    <xf numFmtId="0" fontId="3" fillId="5" borderId="42" xfId="0" applyFont="1" applyFill="1" applyBorder="1"/>
    <xf numFmtId="0" fontId="0" fillId="5" borderId="3" xfId="0" applyFont="1" applyFill="1" applyBorder="1"/>
    <xf numFmtId="0" fontId="0" fillId="5" borderId="10" xfId="0" applyFont="1" applyFill="1" applyBorder="1"/>
    <xf numFmtId="1" fontId="0" fillId="5" borderId="3" xfId="0" applyNumberFormat="1" applyFill="1" applyBorder="1"/>
    <xf numFmtId="0" fontId="3" fillId="5" borderId="17" xfId="0" applyFont="1" applyFill="1" applyBorder="1"/>
    <xf numFmtId="1" fontId="0" fillId="5" borderId="4" xfId="0" applyNumberFormat="1" applyFill="1" applyBorder="1"/>
    <xf numFmtId="0" fontId="0" fillId="5" borderId="35" xfId="0" applyFont="1" applyFill="1" applyBorder="1"/>
    <xf numFmtId="0" fontId="0" fillId="5" borderId="0" xfId="0" applyFill="1"/>
    <xf numFmtId="0" fontId="0" fillId="5" borderId="0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52" xfId="0" applyFill="1" applyBorder="1"/>
    <xf numFmtId="6" fontId="1" fillId="5" borderId="6" xfId="0" applyNumberFormat="1" applyFont="1" applyFill="1" applyBorder="1"/>
    <xf numFmtId="6" fontId="1" fillId="5" borderId="1" xfId="0" applyNumberFormat="1" applyFont="1" applyFill="1" applyBorder="1"/>
    <xf numFmtId="0" fontId="1" fillId="5" borderId="32" xfId="0" applyFont="1" applyFill="1" applyBorder="1"/>
    <xf numFmtId="0" fontId="0" fillId="5" borderId="32" xfId="0" applyFill="1" applyBorder="1"/>
    <xf numFmtId="6" fontId="1" fillId="7" borderId="24" xfId="0" applyNumberFormat="1" applyFont="1" applyFill="1" applyBorder="1"/>
    <xf numFmtId="6" fontId="1" fillId="6" borderId="1" xfId="0" applyNumberFormat="1" applyFont="1" applyFill="1" applyBorder="1" applyAlignment="1">
      <alignment horizontal="center"/>
    </xf>
    <xf numFmtId="6" fontId="1" fillId="8" borderId="1" xfId="0" applyNumberFormat="1" applyFont="1" applyFill="1" applyBorder="1"/>
    <xf numFmtId="17" fontId="2" fillId="5" borderId="1" xfId="0" applyNumberFormat="1" applyFont="1" applyFill="1" applyBorder="1" applyAlignment="1">
      <alignment wrapText="1"/>
    </xf>
    <xf numFmtId="0" fontId="0" fillId="0" borderId="62" xfId="0" applyFont="1" applyBorder="1"/>
    <xf numFmtId="6" fontId="1" fillId="9" borderId="25" xfId="0" applyNumberFormat="1" applyFont="1" applyFill="1" applyBorder="1"/>
    <xf numFmtId="6" fontId="1" fillId="9" borderId="6" xfId="0" applyNumberFormat="1" applyFont="1" applyFill="1" applyBorder="1"/>
    <xf numFmtId="6" fontId="1" fillId="9" borderId="1" xfId="0" applyNumberFormat="1" applyFont="1" applyFill="1" applyBorder="1" applyAlignment="1">
      <alignment horizontal="center"/>
    </xf>
    <xf numFmtId="17" fontId="2" fillId="8" borderId="46" xfId="0" applyNumberFormat="1" applyFont="1" applyFill="1" applyBorder="1" applyAlignment="1">
      <alignment wrapText="1"/>
    </xf>
    <xf numFmtId="0" fontId="0" fillId="0" borderId="22" xfId="0" applyFont="1" applyBorder="1"/>
    <xf numFmtId="6" fontId="1" fillId="9" borderId="1" xfId="0" applyNumberFormat="1" applyFont="1" applyFill="1" applyBorder="1"/>
    <xf numFmtId="6" fontId="1" fillId="9" borderId="35" xfId="0" applyNumberFormat="1" applyFont="1" applyFill="1" applyBorder="1"/>
    <xf numFmtId="0" fontId="0" fillId="0" borderId="41" xfId="0" applyFont="1" applyBorder="1"/>
    <xf numFmtId="17" fontId="2" fillId="8" borderId="60" xfId="0" applyNumberFormat="1" applyFont="1" applyFill="1" applyBorder="1" applyAlignment="1">
      <alignment wrapText="1"/>
    </xf>
    <xf numFmtId="0" fontId="1" fillId="0" borderId="50" xfId="0" applyFont="1" applyBorder="1"/>
    <xf numFmtId="0" fontId="1" fillId="0" borderId="61" xfId="0" applyFont="1" applyBorder="1"/>
    <xf numFmtId="0" fontId="1" fillId="0" borderId="2" xfId="0" applyFont="1" applyBorder="1"/>
    <xf numFmtId="0" fontId="0" fillId="5" borderId="48" xfId="0" applyFont="1" applyFill="1" applyBorder="1"/>
    <xf numFmtId="0" fontId="0" fillId="5" borderId="63" xfId="0" applyFont="1" applyFill="1" applyBorder="1"/>
    <xf numFmtId="0" fontId="0" fillId="5" borderId="42" xfId="0" applyFont="1" applyFill="1" applyBorder="1"/>
    <xf numFmtId="0" fontId="0" fillId="5" borderId="17" xfId="0" applyFont="1" applyFill="1" applyBorder="1"/>
    <xf numFmtId="0" fontId="0" fillId="0" borderId="19" xfId="0" applyFont="1" applyBorder="1"/>
    <xf numFmtId="0" fontId="0" fillId="0" borderId="28" xfId="0" applyFont="1" applyBorder="1"/>
    <xf numFmtId="17" fontId="2" fillId="5" borderId="6" xfId="0" applyNumberFormat="1" applyFont="1" applyFill="1" applyBorder="1" applyAlignment="1">
      <alignment wrapText="1"/>
    </xf>
    <xf numFmtId="0" fontId="0" fillId="0" borderId="64" xfId="0" applyFont="1" applyBorder="1"/>
    <xf numFmtId="0" fontId="0" fillId="0" borderId="30" xfId="0" applyBorder="1"/>
    <xf numFmtId="0" fontId="0" fillId="0" borderId="65" xfId="0" applyBorder="1"/>
    <xf numFmtId="0" fontId="3" fillId="0" borderId="35" xfId="0" applyFont="1" applyFill="1" applyBorder="1"/>
    <xf numFmtId="0" fontId="0" fillId="0" borderId="29" xfId="0" applyBorder="1"/>
    <xf numFmtId="0" fontId="1" fillId="0" borderId="26" xfId="0" applyFont="1" applyBorder="1"/>
    <xf numFmtId="0" fontId="0" fillId="3" borderId="24" xfId="0" applyFill="1" applyBorder="1"/>
    <xf numFmtId="0" fontId="0" fillId="3" borderId="25" xfId="0" applyFill="1" applyBorder="1"/>
    <xf numFmtId="0" fontId="0" fillId="3" borderId="35" xfId="0" applyFill="1" applyBorder="1"/>
    <xf numFmtId="0" fontId="0" fillId="10" borderId="0" xfId="0" applyFill="1"/>
    <xf numFmtId="0" fontId="3" fillId="0" borderId="4" xfId="0" applyFont="1" applyFill="1" applyBorder="1"/>
    <xf numFmtId="0" fontId="3" fillId="0" borderId="3" xfId="0" applyFont="1" applyFill="1" applyBorder="1"/>
    <xf numFmtId="0" fontId="1" fillId="0" borderId="3" xfId="0" applyFont="1" applyBorder="1"/>
    <xf numFmtId="0" fontId="0" fillId="0" borderId="55" xfId="0" applyBorder="1"/>
    <xf numFmtId="0" fontId="0" fillId="0" borderId="66" xfId="0" applyBorder="1"/>
    <xf numFmtId="0" fontId="0" fillId="0" borderId="41" xfId="0" applyBorder="1"/>
    <xf numFmtId="0" fontId="1" fillId="0" borderId="12" xfId="0" applyFont="1" applyBorder="1"/>
    <xf numFmtId="0" fontId="1" fillId="0" borderId="45" xfId="0" applyFont="1" applyBorder="1"/>
    <xf numFmtId="0" fontId="3" fillId="0" borderId="5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5" fontId="1" fillId="0" borderId="0" xfId="0" applyNumberFormat="1" applyFont="1" applyBorder="1"/>
    <xf numFmtId="9" fontId="0" fillId="0" borderId="0" xfId="0" applyNumberFormat="1"/>
    <xf numFmtId="0" fontId="1" fillId="0" borderId="0" xfId="0" applyFont="1" applyBorder="1" applyAlignment="1">
      <alignment horizontal="left"/>
    </xf>
    <xf numFmtId="164" fontId="1" fillId="0" borderId="0" xfId="2" applyNumberFormat="1" applyFont="1" applyBorder="1"/>
    <xf numFmtId="9" fontId="0" fillId="0" borderId="4" xfId="4" applyFont="1" applyBorder="1"/>
    <xf numFmtId="9" fontId="0" fillId="0" borderId="4" xfId="0" applyNumberFormat="1" applyBorder="1"/>
    <xf numFmtId="0" fontId="1" fillId="0" borderId="32" xfId="0" applyFont="1" applyFill="1" applyBorder="1"/>
    <xf numFmtId="44" fontId="1" fillId="0" borderId="32" xfId="0" applyNumberFormat="1" applyFont="1" applyBorder="1"/>
    <xf numFmtId="9" fontId="1" fillId="0" borderId="0" xfId="4" applyFont="1"/>
    <xf numFmtId="0" fontId="3" fillId="10" borderId="37" xfId="0" applyFont="1" applyFill="1" applyBorder="1"/>
    <xf numFmtId="0" fontId="1" fillId="0" borderId="0" xfId="0" applyFont="1" applyBorder="1"/>
    <xf numFmtId="0" fontId="3" fillId="11" borderId="37" xfId="0" applyFont="1" applyFill="1" applyBorder="1"/>
    <xf numFmtId="44" fontId="0" fillId="0" borderId="0" xfId="0" applyNumberFormat="1"/>
    <xf numFmtId="0" fontId="1" fillId="0" borderId="7" xfId="0" applyFont="1" applyBorder="1"/>
    <xf numFmtId="0" fontId="1" fillId="0" borderId="36" xfId="0" applyFont="1" applyBorder="1"/>
    <xf numFmtId="0" fontId="0" fillId="0" borderId="16" xfId="0" applyFont="1" applyBorder="1"/>
    <xf numFmtId="0" fontId="0" fillId="0" borderId="61" xfId="0" applyFont="1" applyBorder="1"/>
    <xf numFmtId="0" fontId="1" fillId="5" borderId="9" xfId="0" applyFont="1" applyFill="1" applyBorder="1"/>
    <xf numFmtId="0" fontId="0" fillId="5" borderId="30" xfId="0" applyFont="1" applyFill="1" applyBorder="1"/>
    <xf numFmtId="0" fontId="0" fillId="0" borderId="2" xfId="0" applyFont="1" applyBorder="1"/>
    <xf numFmtId="0" fontId="2" fillId="7" borderId="1" xfId="0" applyFont="1" applyFill="1" applyBorder="1" applyAlignment="1">
      <alignment wrapText="1"/>
    </xf>
    <xf numFmtId="0" fontId="0" fillId="5" borderId="5" xfId="0" applyFont="1" applyFill="1" applyBorder="1"/>
    <xf numFmtId="0" fontId="0" fillId="0" borderId="30" xfId="0" applyFont="1" applyBorder="1"/>
    <xf numFmtId="43" fontId="0" fillId="0" borderId="8" xfId="3" applyFont="1" applyBorder="1"/>
    <xf numFmtId="44" fontId="0" fillId="0" borderId="8" xfId="0" applyNumberFormat="1" applyFont="1" applyBorder="1"/>
    <xf numFmtId="44" fontId="0" fillId="0" borderId="62" xfId="0" applyNumberFormat="1" applyFont="1" applyBorder="1"/>
    <xf numFmtId="43" fontId="0" fillId="5" borderId="7" xfId="3" applyFont="1" applyFill="1" applyBorder="1"/>
    <xf numFmtId="43" fontId="0" fillId="5" borderId="8" xfId="3" applyFont="1" applyFill="1" applyBorder="1"/>
    <xf numFmtId="17" fontId="2" fillId="5" borderId="60" xfId="0" applyNumberFormat="1" applyFont="1" applyFill="1" applyBorder="1" applyAlignment="1">
      <alignment wrapText="1"/>
    </xf>
    <xf numFmtId="0" fontId="2" fillId="5" borderId="60" xfId="0" applyFont="1" applyFill="1" applyBorder="1" applyAlignment="1">
      <alignment wrapText="1"/>
    </xf>
    <xf numFmtId="0" fontId="0" fillId="0" borderId="33" xfId="0" applyFont="1" applyBorder="1"/>
    <xf numFmtId="17" fontId="2" fillId="7" borderId="1" xfId="0" applyNumberFormat="1" applyFont="1" applyFill="1" applyBorder="1"/>
    <xf numFmtId="0" fontId="1" fillId="7" borderId="6" xfId="0" applyFont="1" applyFill="1" applyBorder="1"/>
    <xf numFmtId="0" fontId="1" fillId="8" borderId="6" xfId="0" applyFont="1" applyFill="1" applyBorder="1"/>
    <xf numFmtId="0" fontId="1" fillId="8" borderId="35" xfId="0" applyFont="1" applyFill="1" applyBorder="1"/>
    <xf numFmtId="0" fontId="1" fillId="8" borderId="1" xfId="0" applyFont="1" applyFill="1" applyBorder="1"/>
    <xf numFmtId="0" fontId="1" fillId="5" borderId="1" xfId="0" applyFont="1" applyFill="1" applyBorder="1"/>
    <xf numFmtId="0" fontId="1" fillId="5" borderId="35" xfId="0" applyFont="1" applyFill="1" applyBorder="1"/>
    <xf numFmtId="0" fontId="1" fillId="5" borderId="13" xfId="0" applyFont="1" applyFill="1" applyBorder="1"/>
    <xf numFmtId="0" fontId="0" fillId="5" borderId="28" xfId="0" applyFont="1" applyFill="1" applyBorder="1"/>
    <xf numFmtId="0" fontId="1" fillId="0" borderId="62" xfId="0" applyFont="1" applyBorder="1"/>
    <xf numFmtId="0" fontId="0" fillId="5" borderId="5" xfId="0" applyFill="1" applyBorder="1"/>
    <xf numFmtId="0" fontId="0" fillId="5" borderId="14" xfId="0" applyFill="1" applyBorder="1"/>
    <xf numFmtId="0" fontId="1" fillId="7" borderId="24" xfId="0" applyFont="1" applyFill="1" applyBorder="1"/>
    <xf numFmtId="0" fontId="1" fillId="7" borderId="25" xfId="0" applyFont="1" applyFill="1" applyBorder="1"/>
    <xf numFmtId="0" fontId="1" fillId="7" borderId="2" xfId="0" applyFont="1" applyFill="1" applyBorder="1"/>
    <xf numFmtId="0" fontId="1" fillId="6" borderId="6" xfId="0" applyFont="1" applyFill="1" applyBorder="1"/>
    <xf numFmtId="0" fontId="1" fillId="6" borderId="2" xfId="0" applyFont="1" applyFill="1" applyBorder="1"/>
    <xf numFmtId="0" fontId="0" fillId="5" borderId="7" xfId="0" applyFont="1" applyFill="1" applyBorder="1"/>
    <xf numFmtId="0" fontId="0" fillId="5" borderId="62" xfId="0" applyFill="1" applyBorder="1"/>
    <xf numFmtId="0" fontId="0" fillId="0" borderId="52" xfId="0" applyFont="1" applyBorder="1"/>
    <xf numFmtId="0" fontId="1" fillId="6" borderId="24" xfId="0" applyFont="1" applyFill="1" applyBorder="1"/>
    <xf numFmtId="0" fontId="1" fillId="6" borderId="25" xfId="0" applyFont="1" applyFill="1" applyBorder="1"/>
    <xf numFmtId="0" fontId="0" fillId="0" borderId="32" xfId="0" applyFont="1" applyBorder="1"/>
    <xf numFmtId="165" fontId="1" fillId="0" borderId="26" xfId="0" applyNumberFormat="1" applyFont="1" applyBorder="1" applyAlignment="1"/>
    <xf numFmtId="0" fontId="0" fillId="5" borderId="51" xfId="0" applyFont="1" applyFill="1" applyBorder="1"/>
    <xf numFmtId="0" fontId="0" fillId="5" borderId="50" xfId="0" applyFont="1" applyFill="1" applyBorder="1"/>
    <xf numFmtId="0" fontId="0" fillId="5" borderId="58" xfId="0" applyFont="1" applyFill="1" applyBorder="1"/>
    <xf numFmtId="0" fontId="0" fillId="5" borderId="50" xfId="0" applyFill="1" applyBorder="1"/>
    <xf numFmtId="44" fontId="1" fillId="0" borderId="4" xfId="0" applyNumberFormat="1" applyFont="1" applyBorder="1"/>
    <xf numFmtId="8" fontId="0" fillId="0" borderId="4" xfId="0" applyNumberFormat="1" applyBorder="1"/>
    <xf numFmtId="0" fontId="0" fillId="5" borderId="59" xfId="0" applyFont="1" applyFill="1" applyBorder="1"/>
    <xf numFmtId="0" fontId="0" fillId="3" borderId="1" xfId="0" applyFont="1" applyFill="1" applyBorder="1"/>
    <xf numFmtId="6" fontId="1" fillId="3" borderId="1" xfId="0" applyNumberFormat="1" applyFont="1" applyFill="1" applyBorder="1"/>
    <xf numFmtId="8" fontId="1" fillId="3" borderId="20" xfId="0" applyNumberFormat="1" applyFont="1" applyFill="1" applyBorder="1" applyAlignment="1">
      <alignment horizontal="center"/>
    </xf>
    <xf numFmtId="0" fontId="1" fillId="0" borderId="51" xfId="0" applyFont="1" applyBorder="1"/>
    <xf numFmtId="0" fontId="2" fillId="8" borderId="1" xfId="0" applyFont="1" applyFill="1" applyBorder="1" applyAlignment="1">
      <alignment wrapText="1"/>
    </xf>
    <xf numFmtId="17" fontId="2" fillId="8" borderId="35" xfId="0" applyNumberFormat="1" applyFont="1" applyFill="1" applyBorder="1" applyAlignment="1">
      <alignment wrapText="1"/>
    </xf>
    <xf numFmtId="17" fontId="2" fillId="8" borderId="1" xfId="0" applyNumberFormat="1" applyFont="1" applyFill="1" applyBorder="1" applyAlignment="1">
      <alignment wrapText="1"/>
    </xf>
    <xf numFmtId="0" fontId="0" fillId="0" borderId="49" xfId="0" applyFont="1" applyBorder="1"/>
    <xf numFmtId="0" fontId="1" fillId="5" borderId="6" xfId="0" applyFont="1" applyFill="1" applyBorder="1"/>
    <xf numFmtId="0" fontId="0" fillId="0" borderId="2" xfId="0" applyBorder="1"/>
    <xf numFmtId="0" fontId="0" fillId="0" borderId="6" xfId="0" applyBorder="1"/>
    <xf numFmtId="8" fontId="1" fillId="0" borderId="0" xfId="0" applyNumberFormat="1" applyFont="1"/>
    <xf numFmtId="165" fontId="1" fillId="0" borderId="0" xfId="0" applyNumberFormat="1" applyFont="1" applyBorder="1" applyAlignment="1"/>
    <xf numFmtId="0" fontId="0" fillId="0" borderId="0" xfId="0" applyFill="1" applyBorder="1"/>
    <xf numFmtId="0" fontId="1" fillId="5" borderId="4" xfId="0" applyFont="1" applyFill="1" applyBorder="1"/>
    <xf numFmtId="0" fontId="0" fillId="0" borderId="0" xfId="2" applyNumberFormat="1" applyFont="1"/>
    <xf numFmtId="44" fontId="0" fillId="12" borderId="4" xfId="0" applyNumberFormat="1" applyFont="1" applyFill="1" applyBorder="1"/>
    <xf numFmtId="0" fontId="0" fillId="10" borderId="0" xfId="0" applyFill="1" applyBorder="1"/>
    <xf numFmtId="0" fontId="1" fillId="10" borderId="0" xfId="0" applyFont="1" applyFill="1" applyBorder="1" applyAlignment="1">
      <alignment horizontal="left"/>
    </xf>
    <xf numFmtId="164" fontId="1" fillId="10" borderId="0" xfId="2" applyNumberFormat="1" applyFont="1" applyFill="1" applyBorder="1"/>
    <xf numFmtId="1" fontId="1" fillId="10" borderId="0" xfId="0" applyNumberFormat="1" applyFont="1" applyFill="1" applyBorder="1"/>
    <xf numFmtId="1" fontId="0" fillId="10" borderId="0" xfId="0" applyNumberFormat="1" applyFill="1" applyBorder="1"/>
    <xf numFmtId="6" fontId="0" fillId="0" borderId="0" xfId="0" applyNumberFormat="1"/>
    <xf numFmtId="0" fontId="1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</cellXfs>
  <cellStyles count="5">
    <cellStyle name="Comma" xfId="3" builtinId="3"/>
    <cellStyle name="Currency" xfId="2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Total</a:t>
            </a:r>
            <a:r>
              <a:rPr lang="en-GB" baseline="0"/>
              <a:t> CLAS Awards</a:t>
            </a:r>
          </a:p>
        </c:rich>
      </c:tx>
      <c:layout>
        <c:manualLayout>
          <c:xMode val="edge"/>
          <c:yMode val="edge"/>
          <c:x val="0.36428161273581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655074365704287E-2"/>
          <c:y val="6.9919072615923006E-2"/>
          <c:w val="0.57844203849518805"/>
          <c:h val="0.74530475357247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'[1]for charts'!$A$3</c:f>
              <c:strCache>
                <c:ptCount val="1"/>
                <c:pt idx="0">
                  <c:v>Green Goods</c:v>
                </c:pt>
              </c:strCache>
            </c:strRef>
          </c:tx>
          <c:invertIfNegative val="0"/>
          <c:cat>
            <c:numRef>
              <c:f>'[1]for charts'!$B$2:$M$2</c:f>
              <c:numCache>
                <c:formatCode>General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'[1]for charts'!$B$3:$M$3</c:f>
              <c:numCache>
                <c:formatCode>General</c:formatCode>
                <c:ptCount val="12"/>
                <c:pt idx="0">
                  <c:v>8</c:v>
                </c:pt>
                <c:pt idx="1">
                  <c:v>14</c:v>
                </c:pt>
                <c:pt idx="2">
                  <c:v>33</c:v>
                </c:pt>
                <c:pt idx="3">
                  <c:v>36</c:v>
                </c:pt>
                <c:pt idx="4">
                  <c:v>40</c:v>
                </c:pt>
                <c:pt idx="5">
                  <c:v>24</c:v>
                </c:pt>
                <c:pt idx="6">
                  <c:v>46</c:v>
                </c:pt>
                <c:pt idx="7">
                  <c:v>39</c:v>
                </c:pt>
                <c:pt idx="8">
                  <c:v>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'[1]for charts'!$A$4</c:f>
              <c:strCache>
                <c:ptCount val="1"/>
                <c:pt idx="0">
                  <c:v>White Goods</c:v>
                </c:pt>
              </c:strCache>
            </c:strRef>
          </c:tx>
          <c:invertIfNegative val="0"/>
          <c:cat>
            <c:numRef>
              <c:f>'[1]for charts'!$B$2:$M$2</c:f>
              <c:numCache>
                <c:formatCode>General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'[1]for charts'!$B$4:$M$4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'[1]for charts'!$A$5</c:f>
              <c:strCache>
                <c:ptCount val="1"/>
                <c:pt idx="0">
                  <c:v>Supermarket vouchers</c:v>
                </c:pt>
              </c:strCache>
            </c:strRef>
          </c:tx>
          <c:invertIfNegative val="0"/>
          <c:cat>
            <c:numRef>
              <c:f>'[1]for charts'!$B$2:$M$2</c:f>
              <c:numCache>
                <c:formatCode>General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'[1]for charts'!$B$5:$M$5</c:f>
              <c:numCache>
                <c:formatCode>General</c:formatCode>
                <c:ptCount val="12"/>
                <c:pt idx="0">
                  <c:v>10</c:v>
                </c:pt>
                <c:pt idx="1">
                  <c:v>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14</c:v>
                </c:pt>
                <c:pt idx="6">
                  <c:v>21</c:v>
                </c:pt>
                <c:pt idx="7">
                  <c:v>20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393088"/>
        <c:axId val="118419456"/>
      </c:barChart>
      <c:catAx>
        <c:axId val="11839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19456"/>
        <c:crosses val="autoZero"/>
        <c:auto val="1"/>
        <c:lblAlgn val="ctr"/>
        <c:lblOffset val="100"/>
        <c:noMultiLvlLbl val="1"/>
      </c:catAx>
      <c:valAx>
        <c:axId val="11841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93088"/>
        <c:crosses val="autoZero"/>
        <c:crossBetween val="between"/>
      </c:valAx>
    </c:plotArea>
    <c:legend>
      <c:legendPos val="r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Geographical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816230461070907E-2"/>
          <c:y val="0.19350982241425949"/>
          <c:w val="0.62248886905331169"/>
          <c:h val="0.71344782459295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'[1]for charts'!$B$21</c:f>
              <c:strCache>
                <c:ptCount val="1"/>
                <c:pt idx="0">
                  <c:v>totals so far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'[1]for charts'!$A$22:$A$26</c:f>
              <c:strCache>
                <c:ptCount val="5"/>
                <c:pt idx="0">
                  <c:v>Cambridge City</c:v>
                </c:pt>
                <c:pt idx="1">
                  <c:v>South Cambs</c:v>
                </c:pt>
                <c:pt idx="2">
                  <c:v>Fenland</c:v>
                </c:pt>
                <c:pt idx="3">
                  <c:v>East Cambs</c:v>
                </c:pt>
                <c:pt idx="4">
                  <c:v>Hunts</c:v>
                </c:pt>
              </c:strCache>
            </c:strRef>
          </c:cat>
          <c:val>
            <c:numRef>
              <c:f>'[1]for charts'!$B$22:$B$26</c:f>
              <c:numCache>
                <c:formatCode>General</c:formatCode>
                <c:ptCount val="5"/>
                <c:pt idx="0">
                  <c:v>125</c:v>
                </c:pt>
                <c:pt idx="1">
                  <c:v>51</c:v>
                </c:pt>
                <c:pt idx="2">
                  <c:v>174</c:v>
                </c:pt>
                <c:pt idx="3">
                  <c:v>49</c:v>
                </c:pt>
                <c:pt idx="4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21-41B6-8F5E-448A3964E265}"/>
            </c:ext>
          </c:extLst>
        </c:ser>
        <c:ser>
          <c:idx val="1"/>
          <c:order val="1"/>
          <c:tx>
            <c:strRef>
              <c:f>'[1]for charts'!$C$21</c:f>
              <c:strCache>
                <c:ptCount val="1"/>
                <c:pt idx="0">
                  <c:v>Awards - Annual target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'[1]for charts'!$A$22:$A$26</c:f>
              <c:strCache>
                <c:ptCount val="5"/>
                <c:pt idx="0">
                  <c:v>Cambridge City</c:v>
                </c:pt>
                <c:pt idx="1">
                  <c:v>South Cambs</c:v>
                </c:pt>
                <c:pt idx="2">
                  <c:v>Fenland</c:v>
                </c:pt>
                <c:pt idx="3">
                  <c:v>East Cambs</c:v>
                </c:pt>
                <c:pt idx="4">
                  <c:v>Hunts</c:v>
                </c:pt>
              </c:strCache>
            </c:strRef>
          </c:cat>
          <c:val>
            <c:numRef>
              <c:f>'[1]for charts'!$C$22:$C$26</c:f>
              <c:numCache>
                <c:formatCode>General</c:formatCode>
                <c:ptCount val="5"/>
                <c:pt idx="0">
                  <c:v>112.24</c:v>
                </c:pt>
                <c:pt idx="1">
                  <c:v>68.08</c:v>
                </c:pt>
                <c:pt idx="2">
                  <c:v>121.172</c:v>
                </c:pt>
                <c:pt idx="3">
                  <c:v>64.959999999999994</c:v>
                </c:pt>
                <c:pt idx="4">
                  <c:v>125.544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21-41B6-8F5E-448A3964E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70976"/>
        <c:axId val="118272768"/>
      </c:barChart>
      <c:catAx>
        <c:axId val="118270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8272768"/>
        <c:crosses val="autoZero"/>
        <c:auto val="1"/>
        <c:lblAlgn val="ctr"/>
        <c:lblOffset val="100"/>
        <c:noMultiLvlLbl val="0"/>
      </c:catAx>
      <c:valAx>
        <c:axId val="11827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27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83006577619092"/>
          <c:y val="0.34551385812149521"/>
          <c:w val="0.1818487466394636"/>
          <c:h val="0.2791674160507095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800"/>
              <a:t>Awards made</a:t>
            </a:r>
          </a:p>
        </c:rich>
      </c:tx>
      <c:layout>
        <c:manualLayout>
          <c:xMode val="edge"/>
          <c:yMode val="edge"/>
          <c:x val="0.27154130123978398"/>
          <c:y val="8.23293042517622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196942264377082E-2"/>
          <c:y val="0.30743472987465931"/>
          <c:w val="0.902682820135288"/>
          <c:h val="0.61775264558191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'for charts'!$A$3</c:f>
              <c:strCache>
                <c:ptCount val="1"/>
                <c:pt idx="0">
                  <c:v>Green Goods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 charts'!$B$2:$M$2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'for charts'!$B$3:$M$3</c:f>
              <c:numCache>
                <c:formatCode>General</c:formatCode>
                <c:ptCount val="12"/>
                <c:pt idx="0">
                  <c:v>8</c:v>
                </c:pt>
                <c:pt idx="1">
                  <c:v>14</c:v>
                </c:pt>
                <c:pt idx="2">
                  <c:v>34</c:v>
                </c:pt>
                <c:pt idx="3">
                  <c:v>36</c:v>
                </c:pt>
                <c:pt idx="4">
                  <c:v>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8B-41D7-B391-F76546B8E09C}"/>
            </c:ext>
          </c:extLst>
        </c:ser>
        <c:ser>
          <c:idx val="1"/>
          <c:order val="1"/>
          <c:tx>
            <c:strRef>
              <c:f>'for charts'!$A$4</c:f>
              <c:strCache>
                <c:ptCount val="1"/>
                <c:pt idx="0">
                  <c:v>White Goods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 charts'!$B$2:$M$2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'for charts'!$B$4:$M$4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8B-41D7-B391-F76546B8E09C}"/>
            </c:ext>
          </c:extLst>
        </c:ser>
        <c:ser>
          <c:idx val="2"/>
          <c:order val="2"/>
          <c:tx>
            <c:strRef>
              <c:f>'for charts'!$A$5</c:f>
              <c:strCache>
                <c:ptCount val="1"/>
                <c:pt idx="0">
                  <c:v>Supermarket vouchers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'for charts'!$B$2:$M$2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'for charts'!$B$5:$M$5</c:f>
              <c:numCache>
                <c:formatCode>General</c:formatCode>
                <c:ptCount val="12"/>
                <c:pt idx="0">
                  <c:v>10</c:v>
                </c:pt>
                <c:pt idx="1">
                  <c:v>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8B-41D7-B391-F76546B8E09C}"/>
            </c:ext>
          </c:extLst>
        </c:ser>
        <c:ser>
          <c:idx val="3"/>
          <c:order val="3"/>
          <c:tx>
            <c:strRef>
              <c:f>'for charts'!$A$6</c:f>
              <c:strCache>
                <c:ptCount val="1"/>
                <c:pt idx="0">
                  <c:v>Target 41 per month</c:v>
                </c:pt>
              </c:strCache>
            </c:strRef>
          </c:tx>
          <c:invertIfNegative val="0"/>
          <c:cat>
            <c:numRef>
              <c:f>'for charts'!$B$2:$M$2</c:f>
              <c:numCache>
                <c:formatCode>mmm\-yy</c:formatCode>
                <c:ptCount val="12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</c:numCache>
            </c:numRef>
          </c:cat>
          <c:val>
            <c:numRef>
              <c:f>'for charts'!$B$6:$M$6</c:f>
              <c:numCache>
                <c:formatCode>General</c:formatCode>
                <c:ptCount val="12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8B-41D7-B391-F76546B8E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472896"/>
        <c:axId val="123491072"/>
      </c:barChart>
      <c:dateAx>
        <c:axId val="123472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3491072"/>
        <c:crosses val="autoZero"/>
        <c:auto val="1"/>
        <c:lblOffset val="100"/>
        <c:baseTimeUnit val="months"/>
      </c:dateAx>
      <c:valAx>
        <c:axId val="123491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47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87489063867001"/>
          <c:y val="2.9787491732680055E-2"/>
          <c:w val="0.19853647867187335"/>
          <c:h val="0.203477183778075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Geographical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816230461070907E-2"/>
          <c:y val="0.19350982241425949"/>
          <c:w val="0.62248886905331169"/>
          <c:h val="0.71344782459295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 charts'!$B$21</c:f>
              <c:strCache>
                <c:ptCount val="1"/>
                <c:pt idx="0">
                  <c:v>totals so far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 charts'!$A$22:$A$26</c:f>
              <c:strCache>
                <c:ptCount val="5"/>
                <c:pt idx="0">
                  <c:v>Cambridge City</c:v>
                </c:pt>
                <c:pt idx="1">
                  <c:v>South Cambs</c:v>
                </c:pt>
                <c:pt idx="2">
                  <c:v>Fenland</c:v>
                </c:pt>
                <c:pt idx="3">
                  <c:v>East Cambs</c:v>
                </c:pt>
                <c:pt idx="4">
                  <c:v>Hunts</c:v>
                </c:pt>
              </c:strCache>
            </c:strRef>
          </c:cat>
          <c:val>
            <c:numRef>
              <c:f>'for charts'!$B$22:$B$26</c:f>
              <c:numCache>
                <c:formatCode>General</c:formatCode>
                <c:ptCount val="5"/>
                <c:pt idx="0">
                  <c:v>62</c:v>
                </c:pt>
                <c:pt idx="1">
                  <c:v>21</c:v>
                </c:pt>
                <c:pt idx="2">
                  <c:v>85</c:v>
                </c:pt>
                <c:pt idx="3">
                  <c:v>26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21-41B6-8F5E-448A3964E265}"/>
            </c:ext>
          </c:extLst>
        </c:ser>
        <c:ser>
          <c:idx val="1"/>
          <c:order val="1"/>
          <c:tx>
            <c:strRef>
              <c:f>'for charts'!$C$21</c:f>
              <c:strCache>
                <c:ptCount val="1"/>
                <c:pt idx="0">
                  <c:v>Awards - Annual target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 charts'!$A$22:$A$26</c:f>
              <c:strCache>
                <c:ptCount val="5"/>
                <c:pt idx="0">
                  <c:v>Cambridge City</c:v>
                </c:pt>
                <c:pt idx="1">
                  <c:v>South Cambs</c:v>
                </c:pt>
                <c:pt idx="2">
                  <c:v>Fenland</c:v>
                </c:pt>
                <c:pt idx="3">
                  <c:v>East Cambs</c:v>
                </c:pt>
                <c:pt idx="4">
                  <c:v>Hunts</c:v>
                </c:pt>
              </c:strCache>
            </c:strRef>
          </c:cat>
          <c:val>
            <c:numRef>
              <c:f>'for charts'!$C$22:$C$26</c:f>
              <c:numCache>
                <c:formatCode>0</c:formatCode>
                <c:ptCount val="5"/>
                <c:pt idx="0">
                  <c:v>112.24</c:v>
                </c:pt>
                <c:pt idx="1">
                  <c:v>68.08</c:v>
                </c:pt>
                <c:pt idx="2">
                  <c:v>121.172</c:v>
                </c:pt>
                <c:pt idx="3">
                  <c:v>64.959999999999994</c:v>
                </c:pt>
                <c:pt idx="4">
                  <c:v>125.544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21-41B6-8F5E-448A3964E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38432"/>
        <c:axId val="123544320"/>
      </c:barChart>
      <c:catAx>
        <c:axId val="12353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23544320"/>
        <c:crosses val="autoZero"/>
        <c:auto val="1"/>
        <c:lblAlgn val="ctr"/>
        <c:lblOffset val="100"/>
        <c:noMultiLvlLbl val="0"/>
      </c:catAx>
      <c:valAx>
        <c:axId val="12354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53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83006577619092"/>
          <c:y val="0.34551385812149521"/>
          <c:w val="0.1818487466394636"/>
          <c:h val="0.2791674160507095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95251</xdr:rowOff>
    </xdr:from>
    <xdr:to>
      <xdr:col>1</xdr:col>
      <xdr:colOff>923925</xdr:colOff>
      <xdr:row>3</xdr:row>
      <xdr:rowOff>64950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95251"/>
          <a:ext cx="2219323" cy="51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522143</xdr:colOff>
      <xdr:row>25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13</xdr:col>
      <xdr:colOff>517814</xdr:colOff>
      <xdr:row>45</xdr:row>
      <xdr:rowOff>146339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0.08491</cdr:x>
      <cdr:y>0.50659</cdr:y>
    </cdr:from>
    <cdr:to>
      <cdr:x>0.71836</cdr:x>
      <cdr:y>0.5086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67073" y="2273566"/>
          <a:ext cx="4230659" cy="902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  <a:headEnd type="none" w="med" len="med"/>
          <a:tailEnd type="arrow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0.67665</cdr:x>
      <cdr:y>0.22342</cdr:y>
    </cdr:from>
    <cdr:to>
      <cdr:x>0.87761</cdr:x>
      <cdr:y>0.42794</cdr:y>
    </cdr:to>
    <cdr:sp macro="" textlink="">
      <cdr:nvSpPr>
        <cdr:cNvPr id="8" name="Oval Callout 7"/>
        <cdr:cNvSpPr/>
      </cdr:nvSpPr>
      <cdr:spPr>
        <a:xfrm xmlns:a="http://schemas.openxmlformats.org/drawingml/2006/main">
          <a:off x="4519188" y="1002706"/>
          <a:ext cx="1342163" cy="917888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Assumption</a:t>
          </a:r>
          <a:r>
            <a:rPr lang="en-US" b="1" baseline="0"/>
            <a:t> 41 awards per month</a:t>
          </a:r>
          <a:endParaRPr lang="en-US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123824</xdr:rowOff>
    </xdr:from>
    <xdr:to>
      <xdr:col>13</xdr:col>
      <xdr:colOff>571500</xdr:colOff>
      <xdr:row>36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180974</xdr:rowOff>
    </xdr:from>
    <xdr:to>
      <xdr:col>13</xdr:col>
      <xdr:colOff>495300</xdr:colOff>
      <xdr:row>58</xdr:row>
      <xdr:rowOff>161924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Investment/0%20New%20Folder%20Structure/LIVE%20PROJECTS/CLAS/PERFORMANCE/Awards%20by%20Champions%20%20&amp;%20Type%20as%20at%2031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Awards"/>
      <sheetName val="Monthly CLAS Awards"/>
      <sheetName val="Award Type &amp; Geo Distribution"/>
      <sheetName val="Champions award split"/>
      <sheetName val="Champions Geographic split"/>
      <sheetName val="Column charts for Awards"/>
      <sheetName val="for charts"/>
      <sheetName val="Column Chart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42826</v>
          </cell>
          <cell r="C2">
            <v>42856</v>
          </cell>
          <cell r="D2">
            <v>42887</v>
          </cell>
          <cell r="E2">
            <v>42917</v>
          </cell>
          <cell r="F2">
            <v>42948</v>
          </cell>
          <cell r="G2">
            <v>42979</v>
          </cell>
          <cell r="H2">
            <v>43009</v>
          </cell>
          <cell r="I2">
            <v>43040</v>
          </cell>
          <cell r="J2">
            <v>43070</v>
          </cell>
          <cell r="K2">
            <v>43101</v>
          </cell>
          <cell r="L2">
            <v>43132</v>
          </cell>
          <cell r="M2">
            <v>43160</v>
          </cell>
        </row>
        <row r="3">
          <cell r="A3" t="str">
            <v>Green Goods</v>
          </cell>
          <cell r="B3">
            <v>8</v>
          </cell>
          <cell r="C3">
            <v>14</v>
          </cell>
          <cell r="D3">
            <v>33</v>
          </cell>
          <cell r="E3">
            <v>36</v>
          </cell>
          <cell r="F3">
            <v>40</v>
          </cell>
          <cell r="G3">
            <v>24</v>
          </cell>
          <cell r="H3">
            <v>46</v>
          </cell>
          <cell r="I3">
            <v>39</v>
          </cell>
          <cell r="J3">
            <v>30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White Goods</v>
          </cell>
          <cell r="B4">
            <v>4</v>
          </cell>
          <cell r="C4">
            <v>9</v>
          </cell>
          <cell r="D4">
            <v>5</v>
          </cell>
          <cell r="E4">
            <v>8</v>
          </cell>
          <cell r="F4">
            <v>5</v>
          </cell>
          <cell r="G4">
            <v>6</v>
          </cell>
          <cell r="H4">
            <v>13</v>
          </cell>
          <cell r="I4">
            <v>6</v>
          </cell>
          <cell r="J4">
            <v>3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Supermarket vouchers</v>
          </cell>
          <cell r="B5">
            <v>10</v>
          </cell>
          <cell r="C5">
            <v>2</v>
          </cell>
          <cell r="D5">
            <v>18</v>
          </cell>
          <cell r="E5">
            <v>21</v>
          </cell>
          <cell r="F5">
            <v>18</v>
          </cell>
          <cell r="G5">
            <v>14</v>
          </cell>
          <cell r="H5">
            <v>21</v>
          </cell>
          <cell r="I5">
            <v>20</v>
          </cell>
          <cell r="J5">
            <v>24</v>
          </cell>
          <cell r="K5">
            <v>0</v>
          </cell>
          <cell r="L5">
            <v>0</v>
          </cell>
          <cell r="M5">
            <v>0</v>
          </cell>
        </row>
        <row r="21">
          <cell r="B21" t="str">
            <v>totals so far</v>
          </cell>
          <cell r="C21" t="str">
            <v xml:space="preserve">Awards - Annual target </v>
          </cell>
        </row>
        <row r="22">
          <cell r="A22" t="str">
            <v>Cambridge City</v>
          </cell>
          <cell r="B22">
            <v>125</v>
          </cell>
          <cell r="C22">
            <v>112.24</v>
          </cell>
        </row>
        <row r="23">
          <cell r="A23" t="str">
            <v>South Cambs</v>
          </cell>
          <cell r="B23">
            <v>51</v>
          </cell>
          <cell r="C23">
            <v>68.08</v>
          </cell>
        </row>
        <row r="24">
          <cell r="A24" t="str">
            <v>Fenland</v>
          </cell>
          <cell r="B24">
            <v>174</v>
          </cell>
          <cell r="C24">
            <v>121.172</v>
          </cell>
        </row>
        <row r="25">
          <cell r="A25" t="str">
            <v>East Cambs</v>
          </cell>
          <cell r="B25">
            <v>49</v>
          </cell>
          <cell r="C25">
            <v>64.959999999999994</v>
          </cell>
        </row>
        <row r="26">
          <cell r="A26" t="str">
            <v>Hunts</v>
          </cell>
          <cell r="B26">
            <v>62</v>
          </cell>
          <cell r="C26">
            <v>125.544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2D050"/>
      </a:accent1>
      <a:accent2>
        <a:srgbClr val="0070C0"/>
      </a:accent2>
      <a:accent3>
        <a:srgbClr val="FF000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nda.hart@huntingdonshire.gov.uk" TargetMode="External"/><Relationship Id="rId13" Type="http://schemas.openxmlformats.org/officeDocument/2006/relationships/hyperlink" Target="mailto:Carol.Hopkinson@chsgroup.org.uk" TargetMode="External"/><Relationship Id="rId18" Type="http://schemas.openxmlformats.org/officeDocument/2006/relationships/hyperlink" Target="mailto:helens@ruralcambscab.org.uk" TargetMode="External"/><Relationship Id="rId3" Type="http://schemas.openxmlformats.org/officeDocument/2006/relationships/hyperlink" Target="mailto:sarah.morris@cpft.nhs.uk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karen.wells@red2green.org" TargetMode="External"/><Relationship Id="rId12" Type="http://schemas.openxmlformats.org/officeDocument/2006/relationships/hyperlink" Target="mailto:emma@cambridgecyrenians.org.uk" TargetMode="External"/><Relationship Id="rId17" Type="http://schemas.openxmlformats.org/officeDocument/2006/relationships/hyperlink" Target="mailto:Lorrainep@cambridgecab.org.uk" TargetMode="External"/><Relationship Id="rId2" Type="http://schemas.openxmlformats.org/officeDocument/2006/relationships/hyperlink" Target="mailto:louise.garner@ormistonfamilies.org.uk" TargetMode="External"/><Relationship Id="rId16" Type="http://schemas.openxmlformats.org/officeDocument/2006/relationships/hyperlink" Target="mailto:Annette.Pacey@bpha.org.uk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Olena.Batista@circle.org.uk" TargetMode="External"/><Relationship Id="rId6" Type="http://schemas.openxmlformats.org/officeDocument/2006/relationships/hyperlink" Target="mailto:Rachel.Greenfield@chsgroup.org.uk" TargetMode="External"/><Relationship Id="rId11" Type="http://schemas.openxmlformats.org/officeDocument/2006/relationships/hyperlink" Target="mailto:Sarah.Young@chsgroup.org.uk" TargetMode="External"/><Relationship Id="rId5" Type="http://schemas.openxmlformats.org/officeDocument/2006/relationships/hyperlink" Target="mailto:sam.vaughan@eastcambs.gov.uk" TargetMode="External"/><Relationship Id="rId15" Type="http://schemas.openxmlformats.org/officeDocument/2006/relationships/hyperlink" Target="mailto:diana@cwrc.org.uk" TargetMode="External"/><Relationship Id="rId10" Type="http://schemas.openxmlformats.org/officeDocument/2006/relationships/hyperlink" Target="mailto:Sarva@johnhuntingdon.org.uk" TargetMode="External"/><Relationship Id="rId19" Type="http://schemas.openxmlformats.org/officeDocument/2006/relationships/hyperlink" Target="mailto:alisonnolan@wintercomfort.org.uk" TargetMode="External"/><Relationship Id="rId4" Type="http://schemas.openxmlformats.org/officeDocument/2006/relationships/hyperlink" Target="mailto:Stefanie.Heyes@chsgroup.org.uk" TargetMode="External"/><Relationship Id="rId9" Type="http://schemas.openxmlformats.org/officeDocument/2006/relationships/hyperlink" Target="mailto:Richard.Hutcheson@axiomha.org.uk" TargetMode="External"/><Relationship Id="rId14" Type="http://schemas.openxmlformats.org/officeDocument/2006/relationships/hyperlink" Target="mailto:sarah-jayne.goakes@circle.org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L38"/>
  <sheetViews>
    <sheetView workbookViewId="0">
      <selection activeCell="B40" sqref="B40"/>
    </sheetView>
  </sheetViews>
  <sheetFormatPr defaultRowHeight="14.25" x14ac:dyDescent="0.2"/>
  <cols>
    <col min="1" max="1" width="17" customWidth="1"/>
    <col min="2" max="2" width="36" bestFit="1" customWidth="1"/>
    <col min="3" max="3" width="14" hidden="1" customWidth="1"/>
    <col min="4" max="4" width="32.375" hidden="1" customWidth="1"/>
    <col min="5" max="5" width="11.5" bestFit="1" customWidth="1"/>
    <col min="6" max="6" width="11.875" bestFit="1" customWidth="1"/>
    <col min="7" max="7" width="13" customWidth="1"/>
    <col min="8" max="8" width="12.625" customWidth="1"/>
  </cols>
  <sheetData>
    <row r="5" spans="1:8" x14ac:dyDescent="0.2">
      <c r="A5" s="2"/>
    </row>
    <row r="6" spans="1:8" ht="15" thickBot="1" x14ac:dyDescent="0.25">
      <c r="A6" s="2" t="s">
        <v>47</v>
      </c>
    </row>
    <row r="7" spans="1:8" ht="30.75" thickBot="1" x14ac:dyDescent="0.3">
      <c r="A7" s="22" t="s">
        <v>0</v>
      </c>
      <c r="B7" s="23" t="s">
        <v>1</v>
      </c>
      <c r="C7" s="23"/>
      <c r="D7" s="162"/>
      <c r="E7" s="22" t="s">
        <v>41</v>
      </c>
      <c r="F7" s="24" t="s">
        <v>145</v>
      </c>
      <c r="G7" s="24" t="s">
        <v>42</v>
      </c>
      <c r="H7" s="24" t="s">
        <v>46</v>
      </c>
    </row>
    <row r="8" spans="1:8" ht="15" x14ac:dyDescent="0.25">
      <c r="A8" s="3" t="s">
        <v>2</v>
      </c>
      <c r="B8" s="4" t="s">
        <v>50</v>
      </c>
      <c r="C8" s="18" t="s">
        <v>53</v>
      </c>
      <c r="D8" s="163" t="s">
        <v>52</v>
      </c>
      <c r="E8" s="295">
        <v>34</v>
      </c>
      <c r="F8" s="295">
        <v>3</v>
      </c>
      <c r="G8" s="295">
        <v>1</v>
      </c>
      <c r="H8" s="135">
        <f>SUM(E8:G8)</f>
        <v>38</v>
      </c>
    </row>
    <row r="9" spans="1:8" ht="15" x14ac:dyDescent="0.25">
      <c r="A9" s="5" t="s">
        <v>3</v>
      </c>
      <c r="B9" s="6" t="s">
        <v>4</v>
      </c>
      <c r="C9" s="19" t="s">
        <v>55</v>
      </c>
      <c r="D9" s="38" t="s">
        <v>54</v>
      </c>
      <c r="E9" s="296">
        <v>1</v>
      </c>
      <c r="F9" s="296">
        <v>4</v>
      </c>
      <c r="G9" s="296">
        <v>1</v>
      </c>
      <c r="H9" s="135">
        <f t="shared" ref="H9:H33" si="0">SUM(E9:G9)</f>
        <v>6</v>
      </c>
    </row>
    <row r="10" spans="1:8" ht="15" x14ac:dyDescent="0.25">
      <c r="A10" s="5" t="s">
        <v>5</v>
      </c>
      <c r="B10" s="6" t="s">
        <v>6</v>
      </c>
      <c r="C10" s="6" t="s">
        <v>57</v>
      </c>
      <c r="D10" s="38" t="s">
        <v>56</v>
      </c>
      <c r="E10" s="296">
        <v>3</v>
      </c>
      <c r="F10" s="296"/>
      <c r="G10" s="296"/>
      <c r="H10" s="135">
        <f t="shared" si="0"/>
        <v>3</v>
      </c>
    </row>
    <row r="11" spans="1:8" ht="15" x14ac:dyDescent="0.25">
      <c r="A11" s="7" t="s">
        <v>7</v>
      </c>
      <c r="B11" s="6" t="s">
        <v>8</v>
      </c>
      <c r="C11" s="19" t="s">
        <v>81</v>
      </c>
      <c r="D11" s="38" t="s">
        <v>80</v>
      </c>
      <c r="E11" s="296">
        <v>3</v>
      </c>
      <c r="F11" s="296"/>
      <c r="G11" s="296">
        <v>1</v>
      </c>
      <c r="H11" s="135">
        <f t="shared" si="0"/>
        <v>4</v>
      </c>
    </row>
    <row r="12" spans="1:8" ht="16.5" customHeight="1" x14ac:dyDescent="0.25">
      <c r="A12" s="5" t="s">
        <v>9</v>
      </c>
      <c r="B12" s="6" t="s">
        <v>10</v>
      </c>
      <c r="C12" s="19" t="s">
        <v>79</v>
      </c>
      <c r="D12" s="38" t="s">
        <v>78</v>
      </c>
      <c r="E12" s="296">
        <v>4</v>
      </c>
      <c r="F12" s="296">
        <v>5</v>
      </c>
      <c r="G12" s="296"/>
      <c r="H12" s="135">
        <f t="shared" si="0"/>
        <v>9</v>
      </c>
    </row>
    <row r="13" spans="1:8" ht="15" x14ac:dyDescent="0.25">
      <c r="A13" s="8" t="s">
        <v>11</v>
      </c>
      <c r="B13" s="9" t="s">
        <v>12</v>
      </c>
      <c r="C13" s="15"/>
      <c r="D13" s="164" t="s">
        <v>84</v>
      </c>
      <c r="E13" s="296">
        <v>6</v>
      </c>
      <c r="F13" s="296"/>
      <c r="G13" s="296"/>
      <c r="H13" s="135">
        <f t="shared" si="0"/>
        <v>6</v>
      </c>
    </row>
    <row r="14" spans="1:8" ht="15" x14ac:dyDescent="0.25">
      <c r="A14" s="5" t="s">
        <v>13</v>
      </c>
      <c r="B14" s="6" t="s">
        <v>14</v>
      </c>
      <c r="C14" s="6" t="s">
        <v>59</v>
      </c>
      <c r="D14" s="38" t="s">
        <v>58</v>
      </c>
      <c r="E14" s="296">
        <v>2</v>
      </c>
      <c r="F14" s="296"/>
      <c r="G14" s="296"/>
      <c r="H14" s="135">
        <f t="shared" si="0"/>
        <v>2</v>
      </c>
    </row>
    <row r="15" spans="1:8" ht="15" hidden="1" x14ac:dyDescent="0.25">
      <c r="A15" s="5" t="s">
        <v>15</v>
      </c>
      <c r="B15" s="6" t="s">
        <v>16</v>
      </c>
      <c r="C15" s="6" t="s">
        <v>61</v>
      </c>
      <c r="D15" s="38" t="s">
        <v>60</v>
      </c>
      <c r="E15" s="296"/>
      <c r="F15" s="296"/>
      <c r="G15" s="296"/>
      <c r="H15" s="135">
        <f t="shared" si="0"/>
        <v>0</v>
      </c>
    </row>
    <row r="16" spans="1:8" ht="15" x14ac:dyDescent="0.25">
      <c r="A16" s="5" t="s">
        <v>17</v>
      </c>
      <c r="B16" s="6" t="s">
        <v>18</v>
      </c>
      <c r="C16" s="14"/>
      <c r="D16" s="38" t="s">
        <v>62</v>
      </c>
      <c r="E16" s="296">
        <v>3</v>
      </c>
      <c r="F16" s="296"/>
      <c r="G16" s="296"/>
      <c r="H16" s="135">
        <f t="shared" si="0"/>
        <v>3</v>
      </c>
    </row>
    <row r="17" spans="1:10" ht="15" x14ac:dyDescent="0.25">
      <c r="A17" s="5" t="s">
        <v>19</v>
      </c>
      <c r="B17" s="6" t="s">
        <v>20</v>
      </c>
      <c r="C17" s="6" t="s">
        <v>64</v>
      </c>
      <c r="D17" s="38" t="s">
        <v>63</v>
      </c>
      <c r="E17" s="296">
        <v>3</v>
      </c>
      <c r="F17" s="296">
        <v>1</v>
      </c>
      <c r="G17" s="296">
        <v>1</v>
      </c>
      <c r="H17" s="135">
        <f t="shared" si="0"/>
        <v>5</v>
      </c>
    </row>
    <row r="18" spans="1:10" ht="15" x14ac:dyDescent="0.25">
      <c r="A18" s="7" t="s">
        <v>21</v>
      </c>
      <c r="B18" s="6" t="s">
        <v>22</v>
      </c>
      <c r="C18" s="14"/>
      <c r="D18" s="38" t="s">
        <v>82</v>
      </c>
      <c r="E18" s="296">
        <v>1</v>
      </c>
      <c r="F18" s="296">
        <v>1</v>
      </c>
      <c r="G18" s="296"/>
      <c r="H18" s="135">
        <f t="shared" si="0"/>
        <v>2</v>
      </c>
    </row>
    <row r="19" spans="1:10" ht="15" x14ac:dyDescent="0.25">
      <c r="A19" s="5" t="s">
        <v>23</v>
      </c>
      <c r="B19" s="6" t="s">
        <v>24</v>
      </c>
      <c r="C19" s="6" t="s">
        <v>66</v>
      </c>
      <c r="D19" s="38" t="s">
        <v>65</v>
      </c>
      <c r="E19" s="296">
        <v>5</v>
      </c>
      <c r="F19" s="296"/>
      <c r="G19" s="296"/>
      <c r="H19" s="135">
        <f t="shared" si="0"/>
        <v>5</v>
      </c>
      <c r="J19" t="s">
        <v>181</v>
      </c>
    </row>
    <row r="20" spans="1:10" ht="15" x14ac:dyDescent="0.25">
      <c r="A20" s="7" t="s">
        <v>25</v>
      </c>
      <c r="B20" s="6" t="s">
        <v>26</v>
      </c>
      <c r="C20" s="6" t="s">
        <v>68</v>
      </c>
      <c r="D20" s="38" t="s">
        <v>67</v>
      </c>
      <c r="E20" s="296">
        <v>17</v>
      </c>
      <c r="F20" s="296">
        <v>5</v>
      </c>
      <c r="G20" s="296">
        <v>37</v>
      </c>
      <c r="H20" s="135">
        <f t="shared" si="0"/>
        <v>59</v>
      </c>
      <c r="J20">
        <v>15</v>
      </c>
    </row>
    <row r="21" spans="1:10" ht="15" x14ac:dyDescent="0.25">
      <c r="A21" s="5" t="s">
        <v>27</v>
      </c>
      <c r="B21" s="6" t="s">
        <v>28</v>
      </c>
      <c r="C21" s="14"/>
      <c r="D21" s="38"/>
      <c r="E21" s="296">
        <v>4</v>
      </c>
      <c r="F21" s="296"/>
      <c r="G21" s="296"/>
      <c r="H21" s="135">
        <f t="shared" si="0"/>
        <v>4</v>
      </c>
    </row>
    <row r="22" spans="1:10" ht="15" x14ac:dyDescent="0.25">
      <c r="A22" s="5" t="s">
        <v>29</v>
      </c>
      <c r="B22" s="6" t="s">
        <v>30</v>
      </c>
      <c r="C22" s="14"/>
      <c r="D22" s="38" t="s">
        <v>69</v>
      </c>
      <c r="E22" s="296">
        <v>5</v>
      </c>
      <c r="F22" s="296"/>
      <c r="G22" s="296">
        <v>6</v>
      </c>
      <c r="H22" s="135">
        <f t="shared" si="0"/>
        <v>11</v>
      </c>
    </row>
    <row r="23" spans="1:10" ht="27" hidden="1" customHeight="1" x14ac:dyDescent="0.25">
      <c r="A23" s="5" t="s">
        <v>31</v>
      </c>
      <c r="B23" s="10" t="s">
        <v>32</v>
      </c>
      <c r="C23" s="16"/>
      <c r="D23" s="165" t="s">
        <v>83</v>
      </c>
      <c r="E23" s="296"/>
      <c r="F23" s="296"/>
      <c r="G23" s="296"/>
      <c r="H23" s="135">
        <f t="shared" si="0"/>
        <v>0</v>
      </c>
    </row>
    <row r="24" spans="1:10" ht="15" x14ac:dyDescent="0.25">
      <c r="A24" s="5" t="s">
        <v>33</v>
      </c>
      <c r="B24" s="6" t="s">
        <v>34</v>
      </c>
      <c r="C24" s="19" t="s">
        <v>71</v>
      </c>
      <c r="D24" s="38" t="s">
        <v>70</v>
      </c>
      <c r="E24" s="296">
        <v>2</v>
      </c>
      <c r="F24" s="296">
        <v>1</v>
      </c>
      <c r="G24" s="296">
        <v>1</v>
      </c>
      <c r="H24" s="135">
        <f t="shared" si="0"/>
        <v>4</v>
      </c>
    </row>
    <row r="25" spans="1:10" ht="15" x14ac:dyDescent="0.25">
      <c r="A25" s="5" t="s">
        <v>187</v>
      </c>
      <c r="B25" s="6" t="s">
        <v>38</v>
      </c>
      <c r="C25" s="19" t="s">
        <v>73</v>
      </c>
      <c r="D25" s="38" t="s">
        <v>72</v>
      </c>
      <c r="E25" s="296"/>
      <c r="F25" s="296">
        <v>5</v>
      </c>
      <c r="G25" s="296"/>
      <c r="H25" s="134">
        <f t="shared" si="0"/>
        <v>5</v>
      </c>
    </row>
    <row r="26" spans="1:10" ht="15" hidden="1" x14ac:dyDescent="0.25">
      <c r="A26" s="11" t="s">
        <v>39</v>
      </c>
      <c r="B26" s="12" t="s">
        <v>40</v>
      </c>
      <c r="C26" s="17"/>
      <c r="D26" s="38" t="s">
        <v>85</v>
      </c>
      <c r="E26" s="296"/>
      <c r="F26" s="296"/>
      <c r="G26" s="296"/>
      <c r="H26" s="134">
        <f t="shared" si="0"/>
        <v>0</v>
      </c>
    </row>
    <row r="27" spans="1:10" ht="15.75" thickBot="1" x14ac:dyDescent="0.3">
      <c r="A27" s="161" t="s">
        <v>35</v>
      </c>
      <c r="B27" s="26" t="s">
        <v>36</v>
      </c>
      <c r="C27" s="149"/>
      <c r="D27" s="28"/>
      <c r="E27" s="297">
        <v>2</v>
      </c>
      <c r="F27" s="297"/>
      <c r="G27" s="297"/>
      <c r="H27" s="166">
        <f t="shared" si="0"/>
        <v>2</v>
      </c>
    </row>
    <row r="28" spans="1:10" ht="15.75" thickBot="1" x14ac:dyDescent="0.3">
      <c r="A28" s="22" t="s">
        <v>87</v>
      </c>
      <c r="B28" s="20"/>
      <c r="C28" s="21"/>
      <c r="D28" s="21"/>
      <c r="E28" s="302"/>
      <c r="F28" s="302"/>
      <c r="G28" s="129"/>
      <c r="H28" s="129"/>
    </row>
    <row r="29" spans="1:10" ht="15" x14ac:dyDescent="0.25">
      <c r="A29" s="3" t="s">
        <v>48</v>
      </c>
      <c r="B29" s="4" t="s">
        <v>43</v>
      </c>
      <c r="C29" s="19" t="s">
        <v>77</v>
      </c>
      <c r="D29" s="38" t="s">
        <v>76</v>
      </c>
      <c r="E29" s="301">
        <v>30</v>
      </c>
      <c r="F29" s="301">
        <v>3</v>
      </c>
      <c r="G29" s="301">
        <v>20</v>
      </c>
      <c r="H29" s="167">
        <f t="shared" si="0"/>
        <v>53</v>
      </c>
    </row>
    <row r="30" spans="1:10" ht="15" hidden="1" x14ac:dyDescent="0.25">
      <c r="A30" s="13" t="s">
        <v>51</v>
      </c>
      <c r="B30" s="12" t="s">
        <v>49</v>
      </c>
      <c r="C30" s="19" t="s">
        <v>75</v>
      </c>
      <c r="D30" s="38" t="s">
        <v>74</v>
      </c>
      <c r="E30" s="298"/>
      <c r="F30" s="298"/>
      <c r="G30" s="298"/>
      <c r="H30" s="135">
        <f t="shared" si="0"/>
        <v>0</v>
      </c>
    </row>
    <row r="31" spans="1:10" ht="45.75" thickBot="1" x14ac:dyDescent="0.3">
      <c r="A31" s="159" t="s">
        <v>178</v>
      </c>
      <c r="B31" s="26" t="s">
        <v>49</v>
      </c>
      <c r="C31" s="27"/>
      <c r="D31" s="28"/>
      <c r="E31" s="296">
        <v>9</v>
      </c>
      <c r="F31" s="298">
        <v>3</v>
      </c>
      <c r="G31" s="298">
        <v>1</v>
      </c>
      <c r="H31" s="135">
        <f t="shared" si="0"/>
        <v>13</v>
      </c>
    </row>
    <row r="32" spans="1:10" ht="15.75" thickBot="1" x14ac:dyDescent="0.3">
      <c r="A32" s="22" t="s">
        <v>44</v>
      </c>
      <c r="B32" s="20"/>
      <c r="C32" s="20"/>
      <c r="D32" s="21"/>
      <c r="E32" s="131">
        <v>134</v>
      </c>
      <c r="F32" s="131">
        <v>31</v>
      </c>
      <c r="G32" s="131">
        <v>69</v>
      </c>
      <c r="H32" s="131">
        <f t="shared" ref="H32" si="1">SUM(H8:H31)</f>
        <v>234</v>
      </c>
    </row>
    <row r="33" spans="1:12" ht="15.75" thickBot="1" x14ac:dyDescent="0.3">
      <c r="A33" s="22" t="s">
        <v>45</v>
      </c>
      <c r="B33" s="29"/>
      <c r="C33" s="29"/>
      <c r="D33" s="29"/>
      <c r="E33" s="303">
        <v>24195</v>
      </c>
      <c r="F33" s="304">
        <v>8364.1</v>
      </c>
      <c r="G33" s="303">
        <v>7325</v>
      </c>
      <c r="H33" s="160">
        <f t="shared" si="0"/>
        <v>39884.1</v>
      </c>
    </row>
    <row r="37" spans="1:12" x14ac:dyDescent="0.2">
      <c r="L37" s="228"/>
    </row>
    <row r="38" spans="1:12" x14ac:dyDescent="0.2">
      <c r="A38" s="91"/>
    </row>
  </sheetData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4" r:id="rId14"/>
    <hyperlink ref="D23" r:id="rId15" display="mailto:diana@cwrc.org.uk"/>
    <hyperlink ref="D25" r:id="rId16"/>
    <hyperlink ref="D30" r:id="rId17"/>
    <hyperlink ref="D29" r:id="rId18"/>
    <hyperlink ref="D22" r:id="rId19"/>
  </hyperlinks>
  <pageMargins left="0.23622047244094491" right="0.23622047244094491" top="0.74803149606299213" bottom="0.74803149606299213" header="0.31496062992125984" footer="0.31496062992125984"/>
  <pageSetup paperSize="9" scale="90" orientation="portrait" r:id="rId20"/>
  <ignoredErrors>
    <ignoredError sqref="H32" formula="1"/>
  </ignoredErrors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5"/>
  <sheetViews>
    <sheetView workbookViewId="0">
      <selection activeCell="J26" sqref="J26"/>
    </sheetView>
  </sheetViews>
  <sheetFormatPr defaultRowHeight="14.25" x14ac:dyDescent="0.2"/>
  <cols>
    <col min="1" max="1" width="23.25" customWidth="1"/>
    <col min="2" max="2" width="10.375" bestFit="1" customWidth="1"/>
    <col min="3" max="3" width="11.375" bestFit="1" customWidth="1"/>
    <col min="4" max="4" width="11.25" customWidth="1"/>
    <col min="5" max="5" width="13" customWidth="1"/>
  </cols>
  <sheetData>
    <row r="1" spans="1:14" x14ac:dyDescent="0.2">
      <c r="A1" s="2" t="s">
        <v>90</v>
      </c>
    </row>
    <row r="2" spans="1:14" x14ac:dyDescent="0.2">
      <c r="F2" s="228"/>
    </row>
    <row r="3" spans="1:14" x14ac:dyDescent="0.2">
      <c r="A3" s="1"/>
      <c r="B3" s="31">
        <v>42826</v>
      </c>
      <c r="C3" s="31">
        <v>42856</v>
      </c>
      <c r="D3" s="31">
        <v>42887</v>
      </c>
      <c r="E3" s="31">
        <v>42917</v>
      </c>
      <c r="F3" s="31">
        <v>42948</v>
      </c>
      <c r="G3" s="31">
        <v>42979</v>
      </c>
      <c r="H3" s="31">
        <v>43009</v>
      </c>
      <c r="I3" s="31">
        <v>43040</v>
      </c>
      <c r="J3" s="31">
        <v>43070</v>
      </c>
      <c r="K3" s="31">
        <v>43101</v>
      </c>
      <c r="L3" s="31">
        <v>43132</v>
      </c>
      <c r="M3" s="31">
        <v>43160</v>
      </c>
      <c r="N3" s="31">
        <v>43191</v>
      </c>
    </row>
    <row r="4" spans="1:14" x14ac:dyDescent="0.2">
      <c r="A4" s="30" t="s">
        <v>86</v>
      </c>
      <c r="B4" s="1">
        <f>10+5+7</f>
        <v>22</v>
      </c>
      <c r="C4" s="1">
        <v>25</v>
      </c>
      <c r="D4" s="1">
        <v>57</v>
      </c>
      <c r="E4" s="1">
        <v>65</v>
      </c>
      <c r="F4" s="1">
        <v>65</v>
      </c>
      <c r="G4" s="1"/>
      <c r="H4" s="1"/>
      <c r="I4" s="1"/>
      <c r="J4" s="1"/>
      <c r="K4" s="1"/>
      <c r="L4" s="1"/>
      <c r="M4" s="1"/>
      <c r="N4" s="1"/>
    </row>
    <row r="5" spans="1:14" x14ac:dyDescent="0.2">
      <c r="A5" s="30" t="s">
        <v>45</v>
      </c>
      <c r="B5" s="32">
        <f>1090+1349+1210</f>
        <v>3649</v>
      </c>
      <c r="C5" s="32">
        <v>4823</v>
      </c>
      <c r="D5" s="32">
        <v>10275</v>
      </c>
      <c r="E5" s="32">
        <v>12321.75</v>
      </c>
      <c r="F5" s="300">
        <f>B10-B5-C5-D5-E5</f>
        <v>8815.3499999999985</v>
      </c>
      <c r="G5" s="1"/>
      <c r="H5" s="1"/>
      <c r="I5" s="1"/>
      <c r="J5" s="1"/>
      <c r="K5" s="1"/>
      <c r="L5" s="1"/>
      <c r="M5" s="1"/>
      <c r="N5" s="1"/>
    </row>
    <row r="8" spans="1:14" x14ac:dyDescent="0.2">
      <c r="A8" s="33" t="s">
        <v>89</v>
      </c>
      <c r="B8" s="34"/>
    </row>
    <row r="9" spans="1:14" x14ac:dyDescent="0.2">
      <c r="A9" s="30" t="s">
        <v>86</v>
      </c>
      <c r="B9" s="1">
        <f>'Total Awards'!H32</f>
        <v>234</v>
      </c>
    </row>
    <row r="10" spans="1:14" x14ac:dyDescent="0.2">
      <c r="A10" s="30" t="s">
        <v>45</v>
      </c>
      <c r="B10" s="39">
        <f>'Total Awards'!H33</f>
        <v>39884.1</v>
      </c>
    </row>
    <row r="13" spans="1:14" x14ac:dyDescent="0.2">
      <c r="A13" t="s">
        <v>142</v>
      </c>
      <c r="B13" s="91">
        <f>B10/123000</f>
        <v>0.32426097560975609</v>
      </c>
    </row>
    <row r="14" spans="1:14" x14ac:dyDescent="0.2">
      <c r="A14" t="s">
        <v>185</v>
      </c>
      <c r="B14">
        <f>30750/123000</f>
        <v>0.25</v>
      </c>
    </row>
    <row r="15" spans="1:14" x14ac:dyDescent="0.2">
      <c r="A15" t="s">
        <v>186</v>
      </c>
      <c r="B15" s="241">
        <f>B10/'Award Type &amp; Geo Distribution'!F19</f>
        <v>1.2970439024390243</v>
      </c>
    </row>
    <row r="16" spans="1:14" x14ac:dyDescent="0.2">
      <c r="A16" s="2" t="s">
        <v>213</v>
      </c>
      <c r="B16" s="313">
        <f>B10/B9</f>
        <v>170.4448717948718</v>
      </c>
    </row>
    <row r="18" spans="1:8" x14ac:dyDescent="0.2">
      <c r="A18" t="s">
        <v>188</v>
      </c>
    </row>
    <row r="19" spans="1:8" x14ac:dyDescent="0.2">
      <c r="A19" t="s">
        <v>211</v>
      </c>
    </row>
    <row r="20" spans="1:8" x14ac:dyDescent="0.2">
      <c r="A20" t="s">
        <v>212</v>
      </c>
    </row>
    <row r="23" spans="1:8" x14ac:dyDescent="0.2">
      <c r="G23" s="91">
        <f>F24/123000</f>
        <v>0.47294227642276421</v>
      </c>
    </row>
    <row r="24" spans="1:8" x14ac:dyDescent="0.2">
      <c r="F24" s="324">
        <f>F25+B10</f>
        <v>58171.899999999994</v>
      </c>
      <c r="H24" s="91">
        <f>42721/123000</f>
        <v>0.34732520325203253</v>
      </c>
    </row>
    <row r="25" spans="1:8" x14ac:dyDescent="0.2">
      <c r="F25">
        <v>18287.8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59"/>
  <sheetViews>
    <sheetView topLeftCell="A25" workbookViewId="0">
      <selection activeCell="F55" sqref="F55"/>
    </sheetView>
  </sheetViews>
  <sheetFormatPr defaultRowHeight="14.25" x14ac:dyDescent="0.2"/>
  <cols>
    <col min="1" max="1" width="25.25" customWidth="1"/>
    <col min="2" max="2" width="8.125" customWidth="1"/>
    <col min="3" max="4" width="13.375" customWidth="1"/>
    <col min="6" max="6" width="10.125" customWidth="1"/>
  </cols>
  <sheetData>
    <row r="1" spans="1:18" ht="15" thickBot="1" x14ac:dyDescent="0.25">
      <c r="A1" s="2" t="s">
        <v>120</v>
      </c>
      <c r="B1" s="2"/>
    </row>
    <row r="2" spans="1:18" ht="29.25" thickBot="1" x14ac:dyDescent="0.25">
      <c r="A2" s="94" t="s">
        <v>100</v>
      </c>
      <c r="B2" s="106" t="s">
        <v>143</v>
      </c>
      <c r="C2" s="95" t="s">
        <v>136</v>
      </c>
      <c r="D2" s="95" t="s">
        <v>137</v>
      </c>
      <c r="E2" s="95" t="s">
        <v>138</v>
      </c>
      <c r="F2" s="96" t="s">
        <v>127</v>
      </c>
      <c r="G2" s="95" t="s">
        <v>124</v>
      </c>
      <c r="H2" s="95" t="s">
        <v>125</v>
      </c>
      <c r="I2" s="95" t="s">
        <v>126</v>
      </c>
      <c r="J2" s="96" t="s">
        <v>128</v>
      </c>
      <c r="K2" s="95" t="s">
        <v>130</v>
      </c>
      <c r="L2" s="95" t="s">
        <v>131</v>
      </c>
      <c r="M2" s="95" t="s">
        <v>132</v>
      </c>
      <c r="N2" s="96" t="s">
        <v>129</v>
      </c>
      <c r="O2" s="95" t="s">
        <v>134</v>
      </c>
      <c r="P2" s="95" t="s">
        <v>135</v>
      </c>
      <c r="Q2" s="95" t="s">
        <v>141</v>
      </c>
      <c r="R2" s="97" t="s">
        <v>133</v>
      </c>
    </row>
    <row r="3" spans="1:18" x14ac:dyDescent="0.2">
      <c r="A3" s="73" t="s">
        <v>41</v>
      </c>
      <c r="B3" s="107">
        <f>'Total Awards'!E32</f>
        <v>134</v>
      </c>
      <c r="C3" s="92">
        <v>8</v>
      </c>
      <c r="D3" s="92">
        <v>14</v>
      </c>
      <c r="E3" s="92">
        <v>34</v>
      </c>
      <c r="F3" s="93">
        <v>89</v>
      </c>
      <c r="G3" s="92">
        <v>36</v>
      </c>
      <c r="H3" s="92">
        <v>42</v>
      </c>
      <c r="I3" s="92"/>
      <c r="J3" s="93">
        <v>89</v>
      </c>
      <c r="K3" s="92"/>
      <c r="L3" s="92"/>
      <c r="M3" s="92"/>
      <c r="N3" s="93">
        <v>89</v>
      </c>
      <c r="O3" s="92"/>
      <c r="P3" s="92"/>
      <c r="Q3" s="92"/>
      <c r="R3" s="93">
        <v>89</v>
      </c>
    </row>
    <row r="4" spans="1:18" x14ac:dyDescent="0.2">
      <c r="A4" s="42" t="s">
        <v>92</v>
      </c>
      <c r="B4" s="107">
        <f>'Total Awards'!F32</f>
        <v>31</v>
      </c>
      <c r="C4" s="1">
        <v>4</v>
      </c>
      <c r="D4" s="1">
        <v>9</v>
      </c>
      <c r="E4" s="48">
        <v>5</v>
      </c>
      <c r="F4" s="89">
        <v>25</v>
      </c>
      <c r="G4" s="92">
        <v>8</v>
      </c>
      <c r="H4" s="92">
        <f t="shared" ref="H4" si="0">B4-C4-D4-E4-G4</f>
        <v>5</v>
      </c>
      <c r="I4" s="1"/>
      <c r="J4" s="89">
        <v>25</v>
      </c>
      <c r="K4" s="1"/>
      <c r="L4" s="1"/>
      <c r="M4" s="1"/>
      <c r="N4" s="89">
        <v>25</v>
      </c>
      <c r="O4" s="1"/>
      <c r="P4" s="1"/>
      <c r="Q4" s="1"/>
      <c r="R4" s="89">
        <v>25</v>
      </c>
    </row>
    <row r="5" spans="1:18" ht="15" thickBot="1" x14ac:dyDescent="0.25">
      <c r="A5" s="42" t="s">
        <v>91</v>
      </c>
      <c r="B5" s="107">
        <f>'Total Awards'!G32</f>
        <v>69</v>
      </c>
      <c r="C5" s="1">
        <v>10</v>
      </c>
      <c r="D5" s="1">
        <v>2</v>
      </c>
      <c r="E5" s="1">
        <v>18</v>
      </c>
      <c r="F5" s="89">
        <v>9</v>
      </c>
      <c r="G5" s="92">
        <v>21</v>
      </c>
      <c r="H5" s="92">
        <v>18</v>
      </c>
      <c r="I5" s="1"/>
      <c r="J5" s="89">
        <v>9</v>
      </c>
      <c r="K5" s="1"/>
      <c r="L5" s="1"/>
      <c r="M5" s="1"/>
      <c r="N5" s="89">
        <v>9</v>
      </c>
      <c r="O5" s="1"/>
      <c r="P5" s="1"/>
      <c r="Q5" s="1"/>
      <c r="R5" s="89">
        <v>9</v>
      </c>
    </row>
    <row r="6" spans="1:18" ht="15" thickBot="1" x14ac:dyDescent="0.25">
      <c r="A6" s="109" t="s">
        <v>93</v>
      </c>
      <c r="B6" s="111">
        <f t="shared" ref="B6:G6" si="1">SUM(B3:B5)</f>
        <v>234</v>
      </c>
      <c r="C6" s="45">
        <f t="shared" si="1"/>
        <v>22</v>
      </c>
      <c r="D6" s="46">
        <f t="shared" si="1"/>
        <v>25</v>
      </c>
      <c r="E6" s="46">
        <f t="shared" si="1"/>
        <v>57</v>
      </c>
      <c r="F6" s="90">
        <f t="shared" si="1"/>
        <v>123</v>
      </c>
      <c r="G6" s="46">
        <f t="shared" si="1"/>
        <v>65</v>
      </c>
      <c r="H6" s="46">
        <v>65</v>
      </c>
      <c r="I6" s="46"/>
      <c r="J6" s="90">
        <f>SUM(J3:J5)</f>
        <v>123</v>
      </c>
      <c r="K6" s="46"/>
      <c r="L6" s="46"/>
      <c r="M6" s="46"/>
      <c r="N6" s="90">
        <f>SUM(N3:N5)</f>
        <v>123</v>
      </c>
      <c r="O6" s="46"/>
      <c r="P6" s="46"/>
      <c r="Q6" s="46"/>
      <c r="R6" s="294">
        <f>SUM(R3:R5)</f>
        <v>123</v>
      </c>
    </row>
    <row r="7" spans="1:18" x14ac:dyDescent="0.2">
      <c r="A7" s="250"/>
      <c r="B7" s="250"/>
      <c r="C7" s="250"/>
      <c r="D7" s="250"/>
      <c r="E7" s="250"/>
      <c r="F7" s="314"/>
      <c r="G7" s="250"/>
      <c r="H7" s="250"/>
      <c r="I7" s="250"/>
      <c r="J7" s="314"/>
      <c r="K7" s="250"/>
      <c r="L7" s="250"/>
      <c r="M7" s="250"/>
      <c r="N7" s="314"/>
      <c r="O7" s="250"/>
      <c r="P7" s="250"/>
      <c r="Q7" s="250"/>
      <c r="R7" s="314"/>
    </row>
    <row r="8" spans="1:18" x14ac:dyDescent="0.2">
      <c r="A8" s="315" t="s">
        <v>215</v>
      </c>
      <c r="B8" s="40"/>
      <c r="C8" s="40" t="s">
        <v>216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x14ac:dyDescent="0.2">
      <c r="A9" s="315" t="s">
        <v>214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x14ac:dyDescent="0.2">
      <c r="A10" s="31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x14ac:dyDescent="0.2">
      <c r="A11" s="59" t="s">
        <v>121</v>
      </c>
      <c r="B11" s="5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5.75" x14ac:dyDescent="0.25">
      <c r="A12" s="53" t="s">
        <v>118</v>
      </c>
      <c r="B12" s="53"/>
    </row>
    <row r="13" spans="1:18" ht="15" thickBot="1" x14ac:dyDescent="0.25">
      <c r="A13" t="s">
        <v>108</v>
      </c>
    </row>
    <row r="14" spans="1:18" ht="43.5" thickBot="1" x14ac:dyDescent="0.25">
      <c r="A14" s="335" t="s">
        <v>109</v>
      </c>
      <c r="B14" s="336"/>
      <c r="C14" s="98" t="s">
        <v>110</v>
      </c>
      <c r="D14" s="98" t="s">
        <v>111</v>
      </c>
      <c r="E14" s="98" t="s">
        <v>117</v>
      </c>
      <c r="F14" s="99" t="s">
        <v>119</v>
      </c>
    </row>
    <row r="15" spans="1:18" ht="28.5" customHeight="1" x14ac:dyDescent="0.2">
      <c r="A15" s="337" t="s">
        <v>112</v>
      </c>
      <c r="B15" s="338"/>
      <c r="C15" s="55">
        <v>0.2</v>
      </c>
      <c r="D15" s="56">
        <v>24600</v>
      </c>
      <c r="E15" s="58">
        <f>D15/250</f>
        <v>98.4</v>
      </c>
      <c r="F15" s="61">
        <f>D15/4</f>
        <v>6150</v>
      </c>
    </row>
    <row r="16" spans="1:18" ht="28.5" customHeight="1" x14ac:dyDescent="0.2">
      <c r="A16" s="337" t="s">
        <v>113</v>
      </c>
      <c r="B16" s="338"/>
      <c r="C16" s="55">
        <v>0.65</v>
      </c>
      <c r="D16" s="56">
        <v>79950</v>
      </c>
      <c r="E16" s="58">
        <f>D16/250</f>
        <v>319.8</v>
      </c>
      <c r="F16" s="61">
        <f>D16/4</f>
        <v>19987.5</v>
      </c>
    </row>
    <row r="17" spans="1:18" x14ac:dyDescent="0.2">
      <c r="A17" s="337" t="s">
        <v>114</v>
      </c>
      <c r="B17" s="338"/>
      <c r="C17" s="57">
        <v>7.4999999999999997E-2</v>
      </c>
      <c r="D17" s="56">
        <v>9225</v>
      </c>
      <c r="E17" s="58">
        <f>D17/250</f>
        <v>36.9</v>
      </c>
      <c r="F17" s="61">
        <f>D17/4</f>
        <v>2306.25</v>
      </c>
    </row>
    <row r="18" spans="1:18" ht="29.25" customHeight="1" thickBot="1" x14ac:dyDescent="0.25">
      <c r="A18" s="339" t="s">
        <v>115</v>
      </c>
      <c r="B18" s="340"/>
      <c r="C18" s="63">
        <v>7.4999999999999997E-2</v>
      </c>
      <c r="D18" s="64">
        <v>9225</v>
      </c>
      <c r="E18" s="65">
        <f>D18/250</f>
        <v>36.9</v>
      </c>
      <c r="F18" s="66">
        <f>D18/4</f>
        <v>2306.25</v>
      </c>
    </row>
    <row r="19" spans="1:18" ht="15.75" thickBot="1" x14ac:dyDescent="0.3">
      <c r="A19" s="333" t="s">
        <v>116</v>
      </c>
      <c r="B19" s="334"/>
      <c r="C19" s="68"/>
      <c r="D19" s="70">
        <f>SUM(D15:D18)</f>
        <v>123000</v>
      </c>
      <c r="E19" s="70">
        <f>SUM(E15:E18)</f>
        <v>492</v>
      </c>
      <c r="F19" s="71">
        <f>SUM(F15:F18)</f>
        <v>30750</v>
      </c>
    </row>
    <row r="20" spans="1:18" ht="15" x14ac:dyDescent="0.25">
      <c r="A20" s="238"/>
      <c r="B20" s="238"/>
      <c r="C20" s="239"/>
      <c r="D20" s="240"/>
      <c r="E20" s="240"/>
      <c r="F20" s="240"/>
    </row>
    <row r="21" spans="1:18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29.25" thickBot="1" x14ac:dyDescent="0.25">
      <c r="A22" s="72" t="s">
        <v>122</v>
      </c>
      <c r="B22" s="7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29.25" thickBot="1" x14ac:dyDescent="0.25">
      <c r="A23" s="100" t="s">
        <v>101</v>
      </c>
      <c r="B23" s="106" t="s">
        <v>144</v>
      </c>
      <c r="C23" s="95" t="s">
        <v>136</v>
      </c>
      <c r="D23" s="95" t="s">
        <v>137</v>
      </c>
      <c r="E23" s="95" t="s">
        <v>138</v>
      </c>
      <c r="F23" s="96" t="s">
        <v>127</v>
      </c>
      <c r="G23" s="95" t="s">
        <v>124</v>
      </c>
      <c r="H23" s="95" t="s">
        <v>125</v>
      </c>
      <c r="I23" s="95" t="s">
        <v>126</v>
      </c>
      <c r="J23" s="96" t="s">
        <v>128</v>
      </c>
      <c r="K23" s="95" t="s">
        <v>130</v>
      </c>
      <c r="L23" s="95" t="s">
        <v>131</v>
      </c>
      <c r="M23" s="95" t="s">
        <v>132</v>
      </c>
      <c r="N23" s="96" t="s">
        <v>129</v>
      </c>
      <c r="O23" s="95" t="s">
        <v>134</v>
      </c>
      <c r="P23" s="95" t="s">
        <v>135</v>
      </c>
      <c r="Q23" s="95" t="s">
        <v>141</v>
      </c>
      <c r="R23" s="97" t="s">
        <v>133</v>
      </c>
    </row>
    <row r="24" spans="1:18" x14ac:dyDescent="0.2">
      <c r="A24" s="73" t="s">
        <v>94</v>
      </c>
      <c r="B24" s="107">
        <v>24</v>
      </c>
      <c r="C24" s="92">
        <v>5</v>
      </c>
      <c r="D24" s="92">
        <v>6</v>
      </c>
      <c r="E24" s="92">
        <f>B24-C24-D24</f>
        <v>13</v>
      </c>
      <c r="F24" s="76">
        <f>E35</f>
        <v>28.06</v>
      </c>
      <c r="G24" s="92"/>
      <c r="H24" s="92"/>
      <c r="I24" s="92"/>
      <c r="J24" s="76">
        <f>E35</f>
        <v>28.06</v>
      </c>
      <c r="K24" s="92"/>
      <c r="L24" s="92"/>
      <c r="M24" s="92"/>
      <c r="N24" s="75">
        <f>E35</f>
        <v>28.06</v>
      </c>
      <c r="O24" s="92"/>
      <c r="P24" s="92"/>
      <c r="Q24" s="92"/>
      <c r="R24" s="103">
        <f>E35</f>
        <v>28.06</v>
      </c>
    </row>
    <row r="25" spans="1:18" x14ac:dyDescent="0.2">
      <c r="A25" s="42" t="s">
        <v>95</v>
      </c>
      <c r="B25" s="107">
        <v>17</v>
      </c>
      <c r="C25" s="1">
        <v>1</v>
      </c>
      <c r="D25" s="1">
        <v>1</v>
      </c>
      <c r="E25" s="92">
        <f t="shared" ref="E25:E28" si="2">B25-C25-D25</f>
        <v>15</v>
      </c>
      <c r="F25" s="76">
        <f t="shared" ref="F25:F28" si="3">E36</f>
        <v>17.02</v>
      </c>
      <c r="G25" s="1"/>
      <c r="H25" s="1"/>
      <c r="I25" s="1"/>
      <c r="J25" s="76">
        <f t="shared" ref="J25:J28" si="4">E36</f>
        <v>17.02</v>
      </c>
      <c r="K25" s="1"/>
      <c r="L25" s="1"/>
      <c r="M25" s="1"/>
      <c r="N25" s="75">
        <f t="shared" ref="N25:N28" si="5">E36</f>
        <v>17.02</v>
      </c>
      <c r="O25" s="1"/>
      <c r="P25" s="1"/>
      <c r="Q25" s="1"/>
      <c r="R25" s="103">
        <f t="shared" ref="R25:R28" si="6">E36</f>
        <v>17.02</v>
      </c>
    </row>
    <row r="26" spans="1:18" x14ac:dyDescent="0.2">
      <c r="A26" s="42" t="s">
        <v>96</v>
      </c>
      <c r="B26" s="107">
        <v>42</v>
      </c>
      <c r="C26" s="1">
        <v>12</v>
      </c>
      <c r="D26" s="1">
        <v>10</v>
      </c>
      <c r="E26" s="92">
        <f t="shared" si="2"/>
        <v>20</v>
      </c>
      <c r="F26" s="76">
        <f t="shared" si="3"/>
        <v>30.292999999999999</v>
      </c>
      <c r="G26" s="1"/>
      <c r="H26" s="1"/>
      <c r="I26" s="1"/>
      <c r="J26" s="76">
        <f t="shared" si="4"/>
        <v>30.292999999999999</v>
      </c>
      <c r="K26" s="1"/>
      <c r="L26" s="1"/>
      <c r="M26" s="1"/>
      <c r="N26" s="75">
        <f t="shared" si="5"/>
        <v>30.292999999999999</v>
      </c>
      <c r="O26" s="1"/>
      <c r="P26" s="1"/>
      <c r="Q26" s="1"/>
      <c r="R26" s="103">
        <f t="shared" si="6"/>
        <v>30.292999999999999</v>
      </c>
    </row>
    <row r="27" spans="1:18" x14ac:dyDescent="0.2">
      <c r="A27" s="42" t="s">
        <v>97</v>
      </c>
      <c r="B27" s="107">
        <v>16</v>
      </c>
      <c r="C27" s="1">
        <v>1</v>
      </c>
      <c r="D27" s="1">
        <v>7</v>
      </c>
      <c r="E27" s="92">
        <f t="shared" si="2"/>
        <v>8</v>
      </c>
      <c r="F27" s="76">
        <f t="shared" si="3"/>
        <v>16.239999999999998</v>
      </c>
      <c r="G27" s="1"/>
      <c r="H27" s="1"/>
      <c r="I27" s="1"/>
      <c r="J27" s="76">
        <f t="shared" si="4"/>
        <v>16.239999999999998</v>
      </c>
      <c r="K27" s="1"/>
      <c r="L27" s="1"/>
      <c r="M27" s="1"/>
      <c r="N27" s="75">
        <f t="shared" si="5"/>
        <v>16.239999999999998</v>
      </c>
      <c r="O27" s="1"/>
      <c r="P27" s="1"/>
      <c r="Q27" s="1"/>
      <c r="R27" s="103">
        <f t="shared" si="6"/>
        <v>16.239999999999998</v>
      </c>
    </row>
    <row r="28" spans="1:18" x14ac:dyDescent="0.2">
      <c r="A28" s="42" t="s">
        <v>98</v>
      </c>
      <c r="B28" s="107">
        <v>5</v>
      </c>
      <c r="C28" s="1">
        <v>3</v>
      </c>
      <c r="D28" s="1">
        <v>1</v>
      </c>
      <c r="E28" s="92">
        <f t="shared" si="2"/>
        <v>1</v>
      </c>
      <c r="F28" s="76">
        <f t="shared" si="3"/>
        <v>31.385999999999999</v>
      </c>
      <c r="G28" s="1"/>
      <c r="H28" s="1"/>
      <c r="I28" s="1"/>
      <c r="J28" s="76">
        <f t="shared" si="4"/>
        <v>31.385999999999999</v>
      </c>
      <c r="K28" s="1"/>
      <c r="L28" s="1"/>
      <c r="M28" s="1"/>
      <c r="N28" s="75">
        <f t="shared" si="5"/>
        <v>31.385999999999999</v>
      </c>
      <c r="O28" s="1"/>
      <c r="P28" s="1"/>
      <c r="Q28" s="1"/>
      <c r="R28" s="103">
        <f t="shared" si="6"/>
        <v>31.385999999999999</v>
      </c>
    </row>
    <row r="29" spans="1:18" ht="15" thickBot="1" x14ac:dyDescent="0.25">
      <c r="A29" s="44"/>
      <c r="B29" s="110"/>
      <c r="C29" s="41"/>
      <c r="D29" s="41"/>
      <c r="E29" s="41"/>
      <c r="F29" s="101"/>
      <c r="G29" s="41"/>
      <c r="H29" s="41"/>
      <c r="I29" s="41"/>
      <c r="J29" s="101"/>
      <c r="K29" s="41"/>
      <c r="L29" s="41"/>
      <c r="M29" s="41"/>
      <c r="N29" s="104"/>
      <c r="O29" s="41"/>
      <c r="P29" s="41"/>
      <c r="Q29" s="41"/>
      <c r="R29" s="105"/>
    </row>
    <row r="30" spans="1:18" ht="15" thickBot="1" x14ac:dyDescent="0.25">
      <c r="A30" s="109" t="s">
        <v>99</v>
      </c>
      <c r="B30" s="111">
        <f>SUM(B24:B29)</f>
        <v>104</v>
      </c>
      <c r="C30" s="108">
        <f>SUM(C24:C29)</f>
        <v>22</v>
      </c>
      <c r="D30" s="46">
        <f>SUM(D24:D29)</f>
        <v>25</v>
      </c>
      <c r="E30" s="88">
        <f>SUM(E24:E29)</f>
        <v>57</v>
      </c>
      <c r="F30" s="102">
        <f>E40</f>
        <v>122.99899999999998</v>
      </c>
      <c r="G30" s="45"/>
      <c r="H30" s="46"/>
      <c r="I30" s="46"/>
      <c r="J30" s="52">
        <f>E40</f>
        <v>122.99899999999998</v>
      </c>
      <c r="K30" s="46"/>
      <c r="L30" s="46"/>
      <c r="M30" s="46"/>
      <c r="N30" s="51">
        <f>E40</f>
        <v>122.99899999999998</v>
      </c>
      <c r="O30" s="46"/>
      <c r="P30" s="46"/>
      <c r="Q30" s="46"/>
      <c r="R30" s="52">
        <f>E40</f>
        <v>122.99899999999998</v>
      </c>
    </row>
    <row r="31" spans="1:18" x14ac:dyDescent="0.2">
      <c r="A31" s="250"/>
      <c r="B31" s="250"/>
      <c r="C31" s="250"/>
      <c r="D31" s="250"/>
      <c r="E31" s="250"/>
      <c r="F31" s="169"/>
      <c r="G31" s="250"/>
      <c r="H31" s="250"/>
      <c r="I31" s="250"/>
      <c r="J31" s="85"/>
      <c r="K31" s="250"/>
      <c r="L31" s="250"/>
      <c r="M31" s="250"/>
      <c r="N31" s="85"/>
      <c r="O31" s="250"/>
      <c r="P31" s="250"/>
      <c r="Q31" s="250"/>
      <c r="R31" s="85"/>
    </row>
    <row r="32" spans="1:18" x14ac:dyDescent="0.2">
      <c r="A32" s="319" t="s">
        <v>218</v>
      </c>
      <c r="B32" s="228">
        <v>210</v>
      </c>
    </row>
    <row r="33" spans="1:9" ht="15" thickBot="1" x14ac:dyDescent="0.25">
      <c r="A33" s="2" t="s">
        <v>123</v>
      </c>
      <c r="B33" s="2"/>
    </row>
    <row r="34" spans="1:9" ht="29.25" thickBot="1" x14ac:dyDescent="0.25">
      <c r="A34" s="327" t="s">
        <v>104</v>
      </c>
      <c r="B34" s="328"/>
      <c r="C34" s="98" t="s">
        <v>103</v>
      </c>
      <c r="D34" s="98" t="s">
        <v>105</v>
      </c>
      <c r="E34" s="99" t="s">
        <v>106</v>
      </c>
      <c r="F34" s="84"/>
    </row>
    <row r="35" spans="1:9" x14ac:dyDescent="0.2">
      <c r="A35" s="329" t="s">
        <v>94</v>
      </c>
      <c r="B35" s="330"/>
      <c r="C35" s="74">
        <v>28060</v>
      </c>
      <c r="D35" s="75">
        <f>C35/250</f>
        <v>112.24</v>
      </c>
      <c r="E35" s="76">
        <f>D35/4</f>
        <v>28.06</v>
      </c>
      <c r="F35" s="85"/>
    </row>
    <row r="36" spans="1:9" x14ac:dyDescent="0.2">
      <c r="A36" s="331" t="s">
        <v>95</v>
      </c>
      <c r="B36" s="332"/>
      <c r="C36" s="49">
        <v>17020</v>
      </c>
      <c r="D36" s="48">
        <f>C36/250</f>
        <v>68.08</v>
      </c>
      <c r="E36" s="50">
        <f>D36/4</f>
        <v>17.02</v>
      </c>
      <c r="F36" s="85"/>
    </row>
    <row r="37" spans="1:9" x14ac:dyDescent="0.2">
      <c r="A37" s="331" t="s">
        <v>96</v>
      </c>
      <c r="B37" s="332"/>
      <c r="C37" s="49">
        <v>30293</v>
      </c>
      <c r="D37" s="48">
        <f>C37/250</f>
        <v>121.172</v>
      </c>
      <c r="E37" s="50">
        <f>D37/4</f>
        <v>30.292999999999999</v>
      </c>
      <c r="F37" s="85"/>
    </row>
    <row r="38" spans="1:9" x14ac:dyDescent="0.2">
      <c r="A38" s="331" t="s">
        <v>97</v>
      </c>
      <c r="B38" s="332"/>
      <c r="C38" s="49">
        <v>16240</v>
      </c>
      <c r="D38" s="48">
        <f>C38/250</f>
        <v>64.959999999999994</v>
      </c>
      <c r="E38" s="50">
        <f t="shared" ref="E38:E39" si="7">D38/4</f>
        <v>16.239999999999998</v>
      </c>
      <c r="F38" s="85"/>
    </row>
    <row r="39" spans="1:9" ht="15" thickBot="1" x14ac:dyDescent="0.25">
      <c r="A39" s="331" t="s">
        <v>102</v>
      </c>
      <c r="B39" s="332"/>
      <c r="C39" s="49">
        <v>31386</v>
      </c>
      <c r="D39" s="48">
        <f>C39/250</f>
        <v>125.544</v>
      </c>
      <c r="E39" s="50">
        <f t="shared" si="7"/>
        <v>31.385999999999999</v>
      </c>
      <c r="F39" s="85"/>
    </row>
    <row r="40" spans="1:9" ht="15" thickBot="1" x14ac:dyDescent="0.25">
      <c r="A40" s="325" t="s">
        <v>107</v>
      </c>
      <c r="B40" s="326"/>
      <c r="C40" s="112">
        <f>SUM(C35:C39)</f>
        <v>122999</v>
      </c>
      <c r="D40" s="113">
        <f>SUM(D35:D39)</f>
        <v>491.99599999999992</v>
      </c>
      <c r="E40" s="114">
        <f>SUM(E35:E39)</f>
        <v>122.99899999999998</v>
      </c>
      <c r="F40" s="85"/>
      <c r="H40" s="91"/>
    </row>
    <row r="41" spans="1:9" x14ac:dyDescent="0.2">
      <c r="A41" s="242"/>
      <c r="B41" s="242"/>
      <c r="C41" s="243"/>
      <c r="D41" s="169"/>
      <c r="E41" s="169"/>
      <c r="F41" s="85"/>
      <c r="H41" s="91"/>
    </row>
    <row r="42" spans="1:9" x14ac:dyDescent="0.2">
      <c r="A42" s="320" t="s">
        <v>219</v>
      </c>
      <c r="B42" s="320"/>
      <c r="C42" s="321"/>
      <c r="D42" s="322"/>
      <c r="E42" s="322"/>
      <c r="F42" s="323"/>
      <c r="H42" s="91"/>
    </row>
    <row r="43" spans="1:9" x14ac:dyDescent="0.2">
      <c r="A43" s="30" t="s">
        <v>182</v>
      </c>
      <c r="B43" s="1"/>
      <c r="C43" s="1"/>
      <c r="F43" s="30" t="s">
        <v>217</v>
      </c>
      <c r="G43" s="1"/>
      <c r="H43" s="245"/>
      <c r="I43" s="1"/>
    </row>
    <row r="44" spans="1:9" x14ac:dyDescent="0.2">
      <c r="A44" s="1">
        <v>62</v>
      </c>
      <c r="B44" s="244">
        <f>A44/B32</f>
        <v>0.29523809523809524</v>
      </c>
      <c r="C44" s="1" t="s">
        <v>94</v>
      </c>
      <c r="F44" s="1">
        <v>24</v>
      </c>
      <c r="G44" s="244">
        <v>0.23076923076923078</v>
      </c>
      <c r="H44" s="1" t="s">
        <v>94</v>
      </c>
      <c r="I44" s="1"/>
    </row>
    <row r="45" spans="1:9" x14ac:dyDescent="0.2">
      <c r="A45" s="1">
        <v>21</v>
      </c>
      <c r="B45" s="244">
        <f>A45/B32</f>
        <v>0.1</v>
      </c>
      <c r="C45" s="1" t="s">
        <v>95</v>
      </c>
      <c r="F45" s="1">
        <v>17</v>
      </c>
      <c r="G45" s="244">
        <v>0.16346153846153846</v>
      </c>
      <c r="H45" s="1" t="s">
        <v>95</v>
      </c>
      <c r="I45" s="1"/>
    </row>
    <row r="46" spans="1:9" x14ac:dyDescent="0.2">
      <c r="A46" s="1">
        <v>85</v>
      </c>
      <c r="B46" s="244">
        <f>A46/B32</f>
        <v>0.40476190476190477</v>
      </c>
      <c r="C46" s="1" t="s">
        <v>96</v>
      </c>
      <c r="F46" s="1">
        <v>42</v>
      </c>
      <c r="G46" s="244">
        <v>0.40384615384615385</v>
      </c>
      <c r="H46" s="1" t="s">
        <v>96</v>
      </c>
      <c r="I46" s="1"/>
    </row>
    <row r="47" spans="1:9" x14ac:dyDescent="0.2">
      <c r="A47" s="1">
        <v>26</v>
      </c>
      <c r="B47" s="244">
        <f>B27/B32</f>
        <v>7.6190476190476197E-2</v>
      </c>
      <c r="C47" s="1" t="s">
        <v>97</v>
      </c>
      <c r="F47" s="1">
        <v>16</v>
      </c>
      <c r="G47" s="244">
        <v>0.15384615384615385</v>
      </c>
      <c r="H47" s="1" t="s">
        <v>97</v>
      </c>
      <c r="I47" s="1"/>
    </row>
    <row r="48" spans="1:9" x14ac:dyDescent="0.2">
      <c r="A48" s="1">
        <v>13</v>
      </c>
      <c r="B48" s="244">
        <f>A48/B32</f>
        <v>6.1904761904761907E-2</v>
      </c>
      <c r="C48" s="1" t="s">
        <v>98</v>
      </c>
      <c r="F48" s="1">
        <v>5</v>
      </c>
      <c r="G48" s="244">
        <v>4.807692307692308E-2</v>
      </c>
      <c r="H48" s="1" t="s">
        <v>98</v>
      </c>
      <c r="I48" s="1"/>
    </row>
    <row r="49" spans="1:9" x14ac:dyDescent="0.2">
      <c r="A49" s="1">
        <f>SUM(A44:A48)</f>
        <v>207</v>
      </c>
      <c r="B49" s="245">
        <f>SUM(B44:B48)</f>
        <v>0.93809523809523809</v>
      </c>
      <c r="C49" s="1" t="s">
        <v>93</v>
      </c>
      <c r="F49" s="1">
        <v>104</v>
      </c>
      <c r="G49" s="244">
        <v>1</v>
      </c>
      <c r="H49" s="1" t="s">
        <v>93</v>
      </c>
      <c r="I49" s="1"/>
    </row>
    <row r="50" spans="1:9" x14ac:dyDescent="0.2">
      <c r="F50" s="1"/>
      <c r="G50" s="1"/>
      <c r="H50" s="1"/>
      <c r="I50" s="1"/>
    </row>
    <row r="51" spans="1:9" x14ac:dyDescent="0.2">
      <c r="A51" s="30" t="s">
        <v>183</v>
      </c>
      <c r="B51" s="1"/>
      <c r="C51" s="1"/>
    </row>
    <row r="52" spans="1:9" x14ac:dyDescent="0.2">
      <c r="A52" s="1" t="s">
        <v>94</v>
      </c>
      <c r="B52" s="1">
        <v>2</v>
      </c>
      <c r="C52" s="244">
        <f>2/24</f>
        <v>8.3333333333333329E-2</v>
      </c>
    </row>
    <row r="53" spans="1:9" x14ac:dyDescent="0.2">
      <c r="A53" s="1" t="s">
        <v>95</v>
      </c>
      <c r="B53" s="1">
        <v>1</v>
      </c>
      <c r="C53" s="244">
        <f>1/24</f>
        <v>4.1666666666666664E-2</v>
      </c>
    </row>
    <row r="54" spans="1:9" x14ac:dyDescent="0.2">
      <c r="A54" s="1" t="s">
        <v>96</v>
      </c>
      <c r="B54" s="1">
        <v>6</v>
      </c>
      <c r="C54" s="244">
        <f>6/24</f>
        <v>0.25</v>
      </c>
    </row>
    <row r="55" spans="1:9" x14ac:dyDescent="0.2">
      <c r="A55" s="1" t="s">
        <v>97</v>
      </c>
      <c r="B55" s="1">
        <v>6</v>
      </c>
      <c r="C55" s="244">
        <f>B55/24</f>
        <v>0.25</v>
      </c>
    </row>
    <row r="56" spans="1:9" x14ac:dyDescent="0.2">
      <c r="A56" s="1" t="s">
        <v>98</v>
      </c>
      <c r="B56" s="1">
        <v>9</v>
      </c>
      <c r="C56" s="244">
        <f>B56/24</f>
        <v>0.375</v>
      </c>
    </row>
    <row r="57" spans="1:9" x14ac:dyDescent="0.2">
      <c r="A57" s="1" t="s">
        <v>99</v>
      </c>
      <c r="B57" s="1">
        <f>SUM(B52:B56)</f>
        <v>24</v>
      </c>
      <c r="C57" s="245">
        <f>SUM(C52:C56)</f>
        <v>1</v>
      </c>
    </row>
    <row r="59" spans="1:9" x14ac:dyDescent="0.2">
      <c r="A59" t="s">
        <v>184</v>
      </c>
    </row>
  </sheetData>
  <mergeCells count="13">
    <mergeCell ref="A19:B19"/>
    <mergeCell ref="A14:B14"/>
    <mergeCell ref="A15:B15"/>
    <mergeCell ref="A16:B16"/>
    <mergeCell ref="A17:B17"/>
    <mergeCell ref="A18:B18"/>
    <mergeCell ref="A40:B40"/>
    <mergeCell ref="A34:B34"/>
    <mergeCell ref="A35:B35"/>
    <mergeCell ref="A36:B36"/>
    <mergeCell ref="A37:B37"/>
    <mergeCell ref="A38:B38"/>
    <mergeCell ref="A39:B39"/>
  </mergeCells>
  <pageMargins left="0.7" right="0.7" top="0.75" bottom="0.75" header="0.3" footer="0.3"/>
  <pageSetup paperSize="9" orientation="portrait" r:id="rId1"/>
  <ignoredErrors>
    <ignoredError sqref="C6:D6 C30:D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AB87"/>
  <sheetViews>
    <sheetView topLeftCell="A52" workbookViewId="0">
      <pane xSplit="1" topLeftCell="B1" activePane="topRight" state="frozen"/>
      <selection activeCell="A10" sqref="A10"/>
      <selection pane="topRight" activeCell="F41" sqref="F41"/>
    </sheetView>
  </sheetViews>
  <sheetFormatPr defaultRowHeight="14.25" x14ac:dyDescent="0.2"/>
  <cols>
    <col min="1" max="1" width="36.5" bestFit="1" customWidth="1"/>
    <col min="2" max="2" width="15.25" bestFit="1" customWidth="1"/>
    <col min="3" max="3" width="11.25" customWidth="1"/>
    <col min="4" max="4" width="13.25" customWidth="1"/>
    <col min="5" max="7" width="11.25" customWidth="1"/>
    <col min="9" max="13" width="9" customWidth="1"/>
    <col min="14" max="24" width="11" customWidth="1"/>
    <col min="26" max="26" width="10.5" bestFit="1" customWidth="1"/>
    <col min="27" max="27" width="13.875" bestFit="1" customWidth="1"/>
  </cols>
  <sheetData>
    <row r="1" spans="1:28" x14ac:dyDescent="0.2">
      <c r="A1" t="s">
        <v>203</v>
      </c>
    </row>
    <row r="2" spans="1:28" x14ac:dyDescent="0.2">
      <c r="A2" t="s">
        <v>204</v>
      </c>
    </row>
    <row r="3" spans="1:28" x14ac:dyDescent="0.2">
      <c r="A3" t="s">
        <v>205</v>
      </c>
    </row>
    <row r="4" spans="1:28" x14ac:dyDescent="0.2">
      <c r="A4" t="s">
        <v>206</v>
      </c>
    </row>
    <row r="5" spans="1:28" x14ac:dyDescent="0.2">
      <c r="A5" t="s">
        <v>207</v>
      </c>
    </row>
    <row r="6" spans="1:28" x14ac:dyDescent="0.2">
      <c r="A6" t="s">
        <v>208</v>
      </c>
    </row>
    <row r="7" spans="1:28" x14ac:dyDescent="0.2">
      <c r="A7" t="s">
        <v>209</v>
      </c>
    </row>
    <row r="8" spans="1:28" x14ac:dyDescent="0.2">
      <c r="A8" t="s">
        <v>210</v>
      </c>
    </row>
    <row r="10" spans="1:28" x14ac:dyDescent="0.2">
      <c r="A10" t="s">
        <v>177</v>
      </c>
      <c r="G10" s="35"/>
    </row>
    <row r="11" spans="1:28" ht="15" thickBot="1" x14ac:dyDescent="0.25">
      <c r="A11" s="2" t="s">
        <v>47</v>
      </c>
      <c r="F11" s="228"/>
      <c r="L11" s="228"/>
      <c r="R11" s="228"/>
    </row>
    <row r="12" spans="1:28" ht="60.75" thickBot="1" x14ac:dyDescent="0.3">
      <c r="A12" s="173" t="s">
        <v>0</v>
      </c>
      <c r="B12" s="260" t="s">
        <v>151</v>
      </c>
      <c r="C12" s="172">
        <v>42826</v>
      </c>
      <c r="D12" s="172">
        <v>42856</v>
      </c>
      <c r="E12" s="172">
        <v>42887</v>
      </c>
      <c r="F12" s="172">
        <v>42917</v>
      </c>
      <c r="G12" s="271">
        <v>42948</v>
      </c>
      <c r="H12" s="170" t="s">
        <v>152</v>
      </c>
      <c r="I12" s="171">
        <v>42826</v>
      </c>
      <c r="J12" s="171">
        <v>42856</v>
      </c>
      <c r="K12" s="171">
        <v>42887</v>
      </c>
      <c r="L12" s="171">
        <v>42917</v>
      </c>
      <c r="M12" s="171">
        <v>42948</v>
      </c>
      <c r="N12" s="306" t="s">
        <v>153</v>
      </c>
      <c r="O12" s="208">
        <v>42826</v>
      </c>
      <c r="P12" s="203">
        <v>42856</v>
      </c>
      <c r="Q12" s="307">
        <v>42887</v>
      </c>
      <c r="R12" s="308">
        <v>42917</v>
      </c>
      <c r="S12" s="308">
        <v>42948</v>
      </c>
      <c r="T12" s="218" t="s">
        <v>154</v>
      </c>
      <c r="U12" s="218" t="s">
        <v>155</v>
      </c>
      <c r="V12" s="198" t="s">
        <v>179</v>
      </c>
      <c r="W12" s="268" t="s">
        <v>201</v>
      </c>
      <c r="X12" s="268" t="s">
        <v>202</v>
      </c>
      <c r="Y12" s="269" t="s">
        <v>46</v>
      </c>
      <c r="Z12" s="174" t="s">
        <v>169</v>
      </c>
      <c r="AA12" s="174" t="s">
        <v>170</v>
      </c>
      <c r="AB12" s="174" t="s">
        <v>171</v>
      </c>
    </row>
    <row r="13" spans="1:28" ht="15" x14ac:dyDescent="0.25">
      <c r="A13" s="116" t="s">
        <v>2</v>
      </c>
      <c r="B13" s="231">
        <f>'Total Awards'!E8</f>
        <v>34</v>
      </c>
      <c r="C13" s="35">
        <v>3</v>
      </c>
      <c r="D13" s="35">
        <v>6</v>
      </c>
      <c r="E13" s="150">
        <v>7</v>
      </c>
      <c r="F13" s="262">
        <v>7</v>
      </c>
      <c r="G13" s="35">
        <f>B13-C13-D13-E13-F13</f>
        <v>11</v>
      </c>
      <c r="H13" s="253">
        <f>'Total Awards'!F8</f>
        <v>3</v>
      </c>
      <c r="I13" s="35">
        <v>1</v>
      </c>
      <c r="J13" s="132">
        <v>1</v>
      </c>
      <c r="K13" s="135">
        <v>1</v>
      </c>
      <c r="L13" s="135">
        <v>0</v>
      </c>
      <c r="M13" s="35">
        <f>H13-I13-J13-K13-L13</f>
        <v>0</v>
      </c>
      <c r="N13" s="305">
        <f>'Total Awards'!G8</f>
        <v>1</v>
      </c>
      <c r="O13" s="207">
        <v>0</v>
      </c>
      <c r="P13" s="204">
        <v>0</v>
      </c>
      <c r="Q13" s="35">
        <v>0</v>
      </c>
      <c r="R13" s="135">
        <v>0</v>
      </c>
      <c r="S13" s="167">
        <f>N13-O13-P13-Q13-R13</f>
        <v>1</v>
      </c>
      <c r="T13" s="207">
        <f>C13+I13+O13</f>
        <v>4</v>
      </c>
      <c r="U13" s="219">
        <f>D13+J13+P13</f>
        <v>7</v>
      </c>
      <c r="V13" s="35">
        <f>E13+K13+Q13</f>
        <v>8</v>
      </c>
      <c r="W13" s="37">
        <f>F13+L13+R13</f>
        <v>7</v>
      </c>
      <c r="X13" s="37">
        <f>G13+M13+S13</f>
        <v>12</v>
      </c>
      <c r="Y13" s="37">
        <f>T13+U13+V13+W13+X13</f>
        <v>38</v>
      </c>
      <c r="Z13" s="263">
        <v>13800</v>
      </c>
      <c r="AA13" s="48">
        <f>Z13/250</f>
        <v>55.2</v>
      </c>
      <c r="AB13" s="48">
        <f>AA13/12</f>
        <v>4.6000000000000005</v>
      </c>
    </row>
    <row r="14" spans="1:28" ht="15" x14ac:dyDescent="0.25">
      <c r="A14" s="117" t="s">
        <v>3</v>
      </c>
      <c r="B14" s="30">
        <f>'Total Awards'!E9</f>
        <v>1</v>
      </c>
      <c r="C14" s="37">
        <v>0</v>
      </c>
      <c r="D14" s="37">
        <v>0</v>
      </c>
      <c r="E14" s="168">
        <v>0</v>
      </c>
      <c r="F14" s="262">
        <v>1</v>
      </c>
      <c r="G14" s="37">
        <f t="shared" ref="G14:G32" si="0">B14-C14-D14-E14-F14</f>
        <v>0</v>
      </c>
      <c r="H14" s="253">
        <f>'Total Awards'!F9</f>
        <v>4</v>
      </c>
      <c r="I14" s="37">
        <v>1</v>
      </c>
      <c r="J14" s="130">
        <v>0</v>
      </c>
      <c r="K14" s="134">
        <v>0</v>
      </c>
      <c r="L14" s="135">
        <v>1</v>
      </c>
      <c r="M14" s="35">
        <f t="shared" ref="M14:M32" si="1">H14-I14-J14-K14-L14</f>
        <v>2</v>
      </c>
      <c r="N14" s="209">
        <f>'Total Awards'!G9</f>
        <v>1</v>
      </c>
      <c r="O14" s="36">
        <v>0</v>
      </c>
      <c r="P14" s="37">
        <v>0</v>
      </c>
      <c r="Q14" s="37">
        <v>0</v>
      </c>
      <c r="R14" s="135">
        <v>0</v>
      </c>
      <c r="S14" s="135">
        <f t="shared" ref="S14:S32" si="2">N14-O14-P14-Q14-R14</f>
        <v>1</v>
      </c>
      <c r="T14" s="36">
        <f t="shared" ref="T14:T29" si="3">C14+I14+O14</f>
        <v>1</v>
      </c>
      <c r="U14" s="168">
        <f t="shared" ref="U14:U28" si="4">D14+J14+P14</f>
        <v>0</v>
      </c>
      <c r="V14" s="37">
        <f t="shared" ref="V14:V20" si="5">E14+K14+Q14</f>
        <v>0</v>
      </c>
      <c r="W14" s="37">
        <f t="shared" ref="W14:W29" si="6">F14+L14+R14</f>
        <v>2</v>
      </c>
      <c r="X14" s="37">
        <f t="shared" ref="X14:X33" si="7">G14+M14+S14</f>
        <v>3</v>
      </c>
      <c r="Y14" s="37">
        <f t="shared" ref="Y14:Y32" si="8">T14+U14+V14+W14+X14</f>
        <v>6</v>
      </c>
      <c r="Z14" s="263">
        <v>5500</v>
      </c>
      <c r="AA14" s="48">
        <f t="shared" ref="AA14:AA32" si="9">Z14/250</f>
        <v>22</v>
      </c>
      <c r="AB14" s="48">
        <f t="shared" ref="AB14:AB32" si="10">AA14/12</f>
        <v>1.8333333333333333</v>
      </c>
    </row>
    <row r="15" spans="1:28" ht="15" x14ac:dyDescent="0.25">
      <c r="A15" s="249" t="s">
        <v>197</v>
      </c>
      <c r="B15" s="30">
        <f>'Total Awards'!E10</f>
        <v>3</v>
      </c>
      <c r="C15" s="37"/>
      <c r="D15" s="37"/>
      <c r="E15" s="168"/>
      <c r="F15" s="262">
        <v>2</v>
      </c>
      <c r="G15" s="37">
        <f t="shared" si="0"/>
        <v>1</v>
      </c>
      <c r="H15" s="253">
        <f>'Total Awards'!F10</f>
        <v>0</v>
      </c>
      <c r="I15" s="37"/>
      <c r="J15" s="130"/>
      <c r="K15" s="134"/>
      <c r="L15" s="135">
        <v>0</v>
      </c>
      <c r="M15" s="35">
        <f t="shared" si="1"/>
        <v>0</v>
      </c>
      <c r="N15" s="209">
        <f>'Total Awards'!G10</f>
        <v>0</v>
      </c>
      <c r="O15" s="36"/>
      <c r="P15" s="37"/>
      <c r="Q15" s="37"/>
      <c r="R15" s="135">
        <v>0</v>
      </c>
      <c r="S15" s="135">
        <f t="shared" si="2"/>
        <v>0</v>
      </c>
      <c r="T15" s="36"/>
      <c r="U15" s="168"/>
      <c r="V15" s="37">
        <f t="shared" si="5"/>
        <v>0</v>
      </c>
      <c r="W15" s="37">
        <f t="shared" si="6"/>
        <v>2</v>
      </c>
      <c r="X15" s="37">
        <f t="shared" si="7"/>
        <v>1</v>
      </c>
      <c r="Y15" s="37">
        <f t="shared" si="8"/>
        <v>3</v>
      </c>
      <c r="Z15" s="263"/>
      <c r="AA15" s="48"/>
      <c r="AB15" s="48"/>
    </row>
    <row r="16" spans="1:28" ht="15" x14ac:dyDescent="0.25">
      <c r="A16" s="251" t="s">
        <v>199</v>
      </c>
      <c r="B16" s="30">
        <f>'Total Awards'!E11</f>
        <v>3</v>
      </c>
      <c r="C16" s="37"/>
      <c r="D16" s="37"/>
      <c r="E16" s="168"/>
      <c r="F16" s="262">
        <v>0</v>
      </c>
      <c r="G16" s="37">
        <f t="shared" si="0"/>
        <v>3</v>
      </c>
      <c r="H16" s="253">
        <f>'Total Awards'!F11</f>
        <v>0</v>
      </c>
      <c r="I16" s="37"/>
      <c r="J16" s="130"/>
      <c r="K16" s="134"/>
      <c r="L16" s="135">
        <v>0</v>
      </c>
      <c r="M16" s="35">
        <f t="shared" si="1"/>
        <v>0</v>
      </c>
      <c r="N16" s="209">
        <f>'Total Awards'!G11</f>
        <v>1</v>
      </c>
      <c r="O16" s="36"/>
      <c r="P16" s="37"/>
      <c r="Q16" s="37"/>
      <c r="R16" s="135">
        <v>1</v>
      </c>
      <c r="S16" s="135">
        <f t="shared" si="2"/>
        <v>0</v>
      </c>
      <c r="T16" s="36"/>
      <c r="U16" s="168"/>
      <c r="V16" s="37">
        <f t="shared" si="5"/>
        <v>0</v>
      </c>
      <c r="W16" s="37">
        <f t="shared" si="6"/>
        <v>1</v>
      </c>
      <c r="X16" s="37">
        <f t="shared" si="7"/>
        <v>3</v>
      </c>
      <c r="Y16" s="37">
        <f t="shared" si="8"/>
        <v>4</v>
      </c>
      <c r="Z16" s="263"/>
      <c r="AA16" s="48"/>
      <c r="AB16" s="48"/>
    </row>
    <row r="17" spans="1:28" ht="15" x14ac:dyDescent="0.25">
      <c r="A17" s="117" t="s">
        <v>9</v>
      </c>
      <c r="B17" s="30">
        <f>'Total Awards'!E12</f>
        <v>4</v>
      </c>
      <c r="C17" s="37">
        <v>0</v>
      </c>
      <c r="D17" s="37">
        <v>2</v>
      </c>
      <c r="E17" s="168">
        <v>1</v>
      </c>
      <c r="F17" s="262">
        <v>0</v>
      </c>
      <c r="G17" s="37">
        <f t="shared" si="0"/>
        <v>1</v>
      </c>
      <c r="H17" s="253">
        <f>'Total Awards'!F12</f>
        <v>5</v>
      </c>
      <c r="I17" s="37"/>
      <c r="J17" s="130">
        <v>3</v>
      </c>
      <c r="K17" s="134">
        <v>1</v>
      </c>
      <c r="L17" s="135">
        <v>1</v>
      </c>
      <c r="M17" s="35">
        <f t="shared" si="1"/>
        <v>0</v>
      </c>
      <c r="N17" s="209">
        <f>'Total Awards'!G12</f>
        <v>0</v>
      </c>
      <c r="O17" s="36">
        <v>0</v>
      </c>
      <c r="P17" s="37">
        <v>0</v>
      </c>
      <c r="Q17" s="37">
        <v>0</v>
      </c>
      <c r="R17" s="135">
        <v>0</v>
      </c>
      <c r="S17" s="135">
        <f t="shared" si="2"/>
        <v>0</v>
      </c>
      <c r="T17" s="36">
        <f t="shared" si="3"/>
        <v>0</v>
      </c>
      <c r="U17" s="168">
        <f t="shared" si="4"/>
        <v>5</v>
      </c>
      <c r="V17" s="37">
        <f t="shared" si="5"/>
        <v>2</v>
      </c>
      <c r="W17" s="37">
        <f t="shared" si="6"/>
        <v>1</v>
      </c>
      <c r="X17" s="37">
        <f t="shared" si="7"/>
        <v>1</v>
      </c>
      <c r="Y17" s="37">
        <f t="shared" si="8"/>
        <v>9</v>
      </c>
      <c r="Z17" s="263">
        <v>4200</v>
      </c>
      <c r="AA17" s="48">
        <f t="shared" si="9"/>
        <v>16.8</v>
      </c>
      <c r="AB17" s="48">
        <f t="shared" si="10"/>
        <v>1.4000000000000001</v>
      </c>
    </row>
    <row r="18" spans="1:28" ht="15" x14ac:dyDescent="0.25">
      <c r="A18" s="118" t="s">
        <v>11</v>
      </c>
      <c r="B18" s="30">
        <f>'Total Awards'!E13</f>
        <v>6</v>
      </c>
      <c r="C18" s="37">
        <v>1</v>
      </c>
      <c r="D18" s="37">
        <v>0</v>
      </c>
      <c r="E18" s="168">
        <v>3</v>
      </c>
      <c r="F18" s="262">
        <v>2</v>
      </c>
      <c r="G18" s="37">
        <f t="shared" si="0"/>
        <v>0</v>
      </c>
      <c r="H18" s="253">
        <f>'Total Awards'!F13</f>
        <v>0</v>
      </c>
      <c r="I18" s="37">
        <v>0</v>
      </c>
      <c r="J18" s="130">
        <v>0</v>
      </c>
      <c r="K18" s="134">
        <v>0</v>
      </c>
      <c r="L18" s="135">
        <v>0</v>
      </c>
      <c r="M18" s="35">
        <f t="shared" si="1"/>
        <v>0</v>
      </c>
      <c r="N18" s="209">
        <f>'Total Awards'!G13</f>
        <v>0</v>
      </c>
      <c r="O18" s="36">
        <v>0</v>
      </c>
      <c r="P18" s="37">
        <v>0</v>
      </c>
      <c r="Q18" s="37">
        <v>0</v>
      </c>
      <c r="R18" s="135">
        <v>0</v>
      </c>
      <c r="S18" s="135">
        <f t="shared" si="2"/>
        <v>0</v>
      </c>
      <c r="T18" s="36">
        <f t="shared" si="3"/>
        <v>1</v>
      </c>
      <c r="U18" s="168">
        <f t="shared" si="4"/>
        <v>0</v>
      </c>
      <c r="V18" s="37">
        <f t="shared" si="5"/>
        <v>3</v>
      </c>
      <c r="W18" s="37">
        <f t="shared" si="6"/>
        <v>2</v>
      </c>
      <c r="X18" s="37">
        <f t="shared" si="7"/>
        <v>0</v>
      </c>
      <c r="Y18" s="37">
        <f t="shared" si="8"/>
        <v>6</v>
      </c>
      <c r="Z18" s="263">
        <v>2000</v>
      </c>
      <c r="AA18" s="48">
        <f t="shared" si="9"/>
        <v>8</v>
      </c>
      <c r="AB18" s="48">
        <f t="shared" si="10"/>
        <v>0.66666666666666663</v>
      </c>
    </row>
    <row r="19" spans="1:28" ht="15" x14ac:dyDescent="0.25">
      <c r="A19" s="117" t="s">
        <v>13</v>
      </c>
      <c r="B19" s="30">
        <f>'Total Awards'!E14</f>
        <v>2</v>
      </c>
      <c r="C19" s="37">
        <v>0</v>
      </c>
      <c r="D19" s="37">
        <v>0</v>
      </c>
      <c r="E19" s="168">
        <v>0</v>
      </c>
      <c r="F19" s="262">
        <v>0</v>
      </c>
      <c r="G19" s="37">
        <f t="shared" si="0"/>
        <v>2</v>
      </c>
      <c r="H19" s="253">
        <f>'Total Awards'!F14</f>
        <v>0</v>
      </c>
      <c r="I19" s="37"/>
      <c r="J19" s="130"/>
      <c r="K19" s="134"/>
      <c r="L19" s="135"/>
      <c r="M19" s="35"/>
      <c r="N19" s="209">
        <f>'Total Awards'!G14</f>
        <v>0</v>
      </c>
      <c r="O19" s="36"/>
      <c r="P19" s="37"/>
      <c r="Q19" s="37"/>
      <c r="R19" s="135"/>
      <c r="S19" s="135">
        <f t="shared" si="2"/>
        <v>0</v>
      </c>
      <c r="T19" s="36"/>
      <c r="U19" s="168"/>
      <c r="V19" s="37">
        <f t="shared" si="5"/>
        <v>0</v>
      </c>
      <c r="W19" s="37">
        <f t="shared" si="6"/>
        <v>0</v>
      </c>
      <c r="X19" s="37">
        <f t="shared" si="7"/>
        <v>2</v>
      </c>
      <c r="Y19" s="37">
        <f t="shared" si="8"/>
        <v>2</v>
      </c>
      <c r="Z19" s="263"/>
      <c r="AA19" s="48"/>
      <c r="AB19" s="48"/>
    </row>
    <row r="20" spans="1:28" ht="15" x14ac:dyDescent="0.25">
      <c r="A20" s="117" t="s">
        <v>17</v>
      </c>
      <c r="B20" s="30">
        <f>'Total Awards'!E16</f>
        <v>3</v>
      </c>
      <c r="C20" s="37"/>
      <c r="D20" s="37"/>
      <c r="E20" s="168"/>
      <c r="F20" s="262">
        <v>1</v>
      </c>
      <c r="G20" s="37">
        <v>2</v>
      </c>
      <c r="H20" s="253">
        <f>'Total Awards'!F15</f>
        <v>0</v>
      </c>
      <c r="I20" s="37"/>
      <c r="J20" s="130"/>
      <c r="K20" s="134"/>
      <c r="L20" s="135"/>
      <c r="M20" s="35"/>
      <c r="N20" s="209">
        <f>'Total Awards'!G15</f>
        <v>0</v>
      </c>
      <c r="O20" s="36"/>
      <c r="P20" s="37"/>
      <c r="Q20" s="37"/>
      <c r="R20" s="135"/>
      <c r="S20" s="135">
        <f t="shared" si="2"/>
        <v>0</v>
      </c>
      <c r="T20" s="36"/>
      <c r="U20" s="168"/>
      <c r="V20" s="262">
        <f t="shared" si="5"/>
        <v>0</v>
      </c>
      <c r="W20" s="37">
        <f t="shared" si="6"/>
        <v>1</v>
      </c>
      <c r="X20" s="37">
        <f t="shared" si="7"/>
        <v>2</v>
      </c>
      <c r="Y20" s="37">
        <f t="shared" si="8"/>
        <v>3</v>
      </c>
      <c r="Z20" s="263"/>
      <c r="AA20" s="48"/>
      <c r="AB20" s="48"/>
    </row>
    <row r="21" spans="1:28" ht="15" x14ac:dyDescent="0.25">
      <c r="A21" s="117" t="s">
        <v>19</v>
      </c>
      <c r="B21" s="30">
        <f>'Total Awards'!E17</f>
        <v>3</v>
      </c>
      <c r="C21" s="37">
        <v>0</v>
      </c>
      <c r="D21" s="37">
        <v>0</v>
      </c>
      <c r="E21" s="168">
        <v>2</v>
      </c>
      <c r="F21" s="262">
        <v>1</v>
      </c>
      <c r="G21" s="37">
        <f t="shared" si="0"/>
        <v>0</v>
      </c>
      <c r="H21" s="253">
        <f>'Total Awards'!F17</f>
        <v>1</v>
      </c>
      <c r="I21" s="37"/>
      <c r="J21" s="130">
        <v>0</v>
      </c>
      <c r="K21" s="134">
        <v>1</v>
      </c>
      <c r="L21" s="135">
        <v>0</v>
      </c>
      <c r="M21" s="35">
        <f t="shared" si="1"/>
        <v>0</v>
      </c>
      <c r="N21" s="209">
        <f>'Total Awards'!G17</f>
        <v>1</v>
      </c>
      <c r="O21" s="36">
        <v>1</v>
      </c>
      <c r="P21" s="37">
        <v>0</v>
      </c>
      <c r="Q21" s="37">
        <v>0</v>
      </c>
      <c r="R21" s="135">
        <v>0</v>
      </c>
      <c r="S21" s="135">
        <f t="shared" si="2"/>
        <v>0</v>
      </c>
      <c r="T21" s="36">
        <f t="shared" si="3"/>
        <v>1</v>
      </c>
      <c r="U21" s="168">
        <f t="shared" si="4"/>
        <v>0</v>
      </c>
      <c r="V21" s="216">
        <f t="shared" ref="V21:W33" si="11">E21+K21+Q21</f>
        <v>3</v>
      </c>
      <c r="W21" s="37">
        <f t="shared" si="6"/>
        <v>1</v>
      </c>
      <c r="X21" s="37">
        <f t="shared" si="7"/>
        <v>0</v>
      </c>
      <c r="Y21" s="37">
        <f t="shared" si="8"/>
        <v>5</v>
      </c>
      <c r="Z21" s="263">
        <v>4400</v>
      </c>
      <c r="AA21" s="48">
        <f t="shared" si="9"/>
        <v>17.600000000000001</v>
      </c>
      <c r="AB21" s="48">
        <f t="shared" si="10"/>
        <v>1.4666666666666668</v>
      </c>
    </row>
    <row r="22" spans="1:28" ht="15" x14ac:dyDescent="0.25">
      <c r="A22" s="119" t="s">
        <v>21</v>
      </c>
      <c r="B22" s="30">
        <f>'Total Awards'!E18</f>
        <v>1</v>
      </c>
      <c r="C22" s="37">
        <v>0</v>
      </c>
      <c r="D22" s="37">
        <v>1</v>
      </c>
      <c r="E22" s="168">
        <v>0</v>
      </c>
      <c r="F22" s="262">
        <v>0</v>
      </c>
      <c r="G22" s="37">
        <f t="shared" si="0"/>
        <v>0</v>
      </c>
      <c r="H22" s="253">
        <f>'Total Awards'!F18</f>
        <v>1</v>
      </c>
      <c r="I22" s="37"/>
      <c r="J22" s="130">
        <v>1</v>
      </c>
      <c r="K22" s="134">
        <v>0</v>
      </c>
      <c r="L22" s="135">
        <v>0</v>
      </c>
      <c r="M22" s="35">
        <f t="shared" si="1"/>
        <v>0</v>
      </c>
      <c r="N22" s="209">
        <f>'Total Awards'!G19</f>
        <v>0</v>
      </c>
      <c r="O22" s="36">
        <v>0</v>
      </c>
      <c r="P22" s="37">
        <v>0</v>
      </c>
      <c r="Q22" s="37">
        <v>0</v>
      </c>
      <c r="R22" s="135">
        <v>0</v>
      </c>
      <c r="S22" s="135">
        <f t="shared" si="2"/>
        <v>0</v>
      </c>
      <c r="T22" s="36">
        <f t="shared" si="3"/>
        <v>0</v>
      </c>
      <c r="U22" s="168">
        <f t="shared" si="4"/>
        <v>2</v>
      </c>
      <c r="V22" s="216">
        <f t="shared" si="11"/>
        <v>0</v>
      </c>
      <c r="W22" s="37">
        <f t="shared" si="6"/>
        <v>0</v>
      </c>
      <c r="X22" s="37">
        <f t="shared" si="7"/>
        <v>0</v>
      </c>
      <c r="Y22" s="37">
        <f t="shared" si="8"/>
        <v>2</v>
      </c>
      <c r="Z22" s="263">
        <v>3000</v>
      </c>
      <c r="AA22" s="48">
        <f t="shared" si="9"/>
        <v>12</v>
      </c>
      <c r="AB22" s="48">
        <f t="shared" si="10"/>
        <v>1</v>
      </c>
    </row>
    <row r="23" spans="1:28" ht="15" x14ac:dyDescent="0.25">
      <c r="A23" s="117" t="s">
        <v>23</v>
      </c>
      <c r="B23" s="30">
        <f>'Total Awards'!E19</f>
        <v>5</v>
      </c>
      <c r="C23" s="37">
        <v>0</v>
      </c>
      <c r="D23" s="37">
        <v>2</v>
      </c>
      <c r="E23" s="168">
        <v>2</v>
      </c>
      <c r="F23" s="262">
        <v>1</v>
      </c>
      <c r="G23" s="37">
        <f t="shared" si="0"/>
        <v>0</v>
      </c>
      <c r="H23" s="253">
        <f>'Total Awards'!F19</f>
        <v>0</v>
      </c>
      <c r="I23" s="37"/>
      <c r="J23" s="130">
        <v>0</v>
      </c>
      <c r="K23" s="134">
        <v>0</v>
      </c>
      <c r="L23" s="135">
        <v>0</v>
      </c>
      <c r="M23" s="35">
        <f t="shared" si="1"/>
        <v>0</v>
      </c>
      <c r="N23" s="209">
        <f>'Total Awards'!G19</f>
        <v>0</v>
      </c>
      <c r="O23" s="36">
        <v>0</v>
      </c>
      <c r="P23" s="37">
        <v>0</v>
      </c>
      <c r="Q23" s="37">
        <v>0</v>
      </c>
      <c r="R23" s="135">
        <v>0</v>
      </c>
      <c r="S23" s="135">
        <f t="shared" si="2"/>
        <v>0</v>
      </c>
      <c r="T23" s="36">
        <f t="shared" si="3"/>
        <v>0</v>
      </c>
      <c r="U23" s="168">
        <f t="shared" si="4"/>
        <v>2</v>
      </c>
      <c r="V23" s="216">
        <f t="shared" si="11"/>
        <v>2</v>
      </c>
      <c r="W23" s="37">
        <f t="shared" si="6"/>
        <v>1</v>
      </c>
      <c r="X23" s="37">
        <f t="shared" si="7"/>
        <v>0</v>
      </c>
      <c r="Y23" s="37">
        <f t="shared" si="8"/>
        <v>5</v>
      </c>
      <c r="Z23" s="263">
        <v>2400</v>
      </c>
      <c r="AA23" s="48">
        <v>10</v>
      </c>
      <c r="AB23" s="48">
        <v>1</v>
      </c>
    </row>
    <row r="24" spans="1:28" ht="15" x14ac:dyDescent="0.25">
      <c r="A24" s="119" t="s">
        <v>25</v>
      </c>
      <c r="B24" s="30">
        <f>'Total Awards'!E20</f>
        <v>17</v>
      </c>
      <c r="C24" s="37">
        <v>1</v>
      </c>
      <c r="D24" s="37">
        <v>0</v>
      </c>
      <c r="E24" s="168">
        <v>7</v>
      </c>
      <c r="F24" s="262">
        <v>5</v>
      </c>
      <c r="G24" s="37">
        <f t="shared" si="0"/>
        <v>4</v>
      </c>
      <c r="H24" s="253">
        <f>'Total Awards'!F20</f>
        <v>5</v>
      </c>
      <c r="I24" s="37">
        <v>1</v>
      </c>
      <c r="J24" s="130">
        <v>2</v>
      </c>
      <c r="K24" s="134">
        <v>1</v>
      </c>
      <c r="L24" s="135">
        <v>1</v>
      </c>
      <c r="M24" s="35">
        <f t="shared" si="1"/>
        <v>0</v>
      </c>
      <c r="N24" s="209">
        <f>'Total Awards'!G20</f>
        <v>37</v>
      </c>
      <c r="O24" s="36">
        <v>1</v>
      </c>
      <c r="P24" s="37">
        <v>2</v>
      </c>
      <c r="Q24" s="37">
        <v>12</v>
      </c>
      <c r="R24" s="135">
        <v>12</v>
      </c>
      <c r="S24" s="135">
        <f t="shared" si="2"/>
        <v>10</v>
      </c>
      <c r="T24" s="36">
        <f t="shared" si="3"/>
        <v>3</v>
      </c>
      <c r="U24" s="168">
        <f t="shared" si="4"/>
        <v>4</v>
      </c>
      <c r="V24" s="216">
        <f t="shared" si="11"/>
        <v>20</v>
      </c>
      <c r="W24" s="37">
        <f t="shared" si="6"/>
        <v>18</v>
      </c>
      <c r="X24" s="37">
        <f t="shared" si="7"/>
        <v>14</v>
      </c>
      <c r="Y24" s="37">
        <f t="shared" si="8"/>
        <v>59</v>
      </c>
      <c r="Z24" s="263">
        <v>23650</v>
      </c>
      <c r="AA24" s="48">
        <f t="shared" ref="AA24:AA25" si="12">Z24/250</f>
        <v>94.6</v>
      </c>
      <c r="AB24" s="48">
        <f t="shared" ref="AB24" si="13">AA24/12</f>
        <v>7.8833333333333329</v>
      </c>
    </row>
    <row r="25" spans="1:28" x14ac:dyDescent="0.2">
      <c r="A25" t="s">
        <v>27</v>
      </c>
      <c r="B25" s="30">
        <f>'Total Awards'!E21</f>
        <v>4</v>
      </c>
      <c r="C25" s="37">
        <v>0</v>
      </c>
      <c r="D25" s="37">
        <v>0</v>
      </c>
      <c r="E25" s="168">
        <v>2</v>
      </c>
      <c r="F25" s="262"/>
      <c r="G25" s="37">
        <f t="shared" si="0"/>
        <v>2</v>
      </c>
      <c r="H25" s="253">
        <f>'Total Awards'!F21</f>
        <v>0</v>
      </c>
      <c r="I25" s="37"/>
      <c r="J25" s="130">
        <v>0</v>
      </c>
      <c r="K25" s="134">
        <v>0</v>
      </c>
      <c r="L25" s="135">
        <v>0</v>
      </c>
      <c r="M25" s="35">
        <f t="shared" si="1"/>
        <v>0</v>
      </c>
      <c r="N25" s="209">
        <f>'Total Awards'!G21</f>
        <v>0</v>
      </c>
      <c r="O25" s="36">
        <v>0</v>
      </c>
      <c r="P25" s="37">
        <v>0</v>
      </c>
      <c r="Q25" s="37">
        <v>0</v>
      </c>
      <c r="R25" s="135">
        <v>0</v>
      </c>
      <c r="S25" s="135">
        <f t="shared" si="2"/>
        <v>0</v>
      </c>
      <c r="T25" s="36"/>
      <c r="U25" s="168">
        <f t="shared" si="4"/>
        <v>0</v>
      </c>
      <c r="V25" s="216">
        <f t="shared" si="11"/>
        <v>2</v>
      </c>
      <c r="W25" s="37">
        <f t="shared" si="6"/>
        <v>0</v>
      </c>
      <c r="X25" s="37">
        <f t="shared" si="7"/>
        <v>2</v>
      </c>
      <c r="Y25" s="37">
        <f t="shared" si="8"/>
        <v>4</v>
      </c>
      <c r="Z25" s="264">
        <v>2900</v>
      </c>
      <c r="AA25" s="48">
        <f t="shared" si="12"/>
        <v>11.6</v>
      </c>
      <c r="AB25" s="48">
        <v>1</v>
      </c>
    </row>
    <row r="26" spans="1:28" ht="15" x14ac:dyDescent="0.25">
      <c r="A26" s="117" t="s">
        <v>29</v>
      </c>
      <c r="B26" s="30">
        <f>'Total Awards'!E22</f>
        <v>5</v>
      </c>
      <c r="C26" s="37">
        <v>0</v>
      </c>
      <c r="D26" s="37">
        <v>0</v>
      </c>
      <c r="E26" s="168">
        <v>0</v>
      </c>
      <c r="F26" s="262">
        <v>4</v>
      </c>
      <c r="G26" s="37">
        <f t="shared" si="0"/>
        <v>1</v>
      </c>
      <c r="H26" s="253">
        <f>'Total Awards'!F22</f>
        <v>0</v>
      </c>
      <c r="I26" s="37"/>
      <c r="J26" s="130">
        <v>0</v>
      </c>
      <c r="K26" s="134">
        <v>0</v>
      </c>
      <c r="L26" s="135">
        <v>0</v>
      </c>
      <c r="M26" s="35">
        <f t="shared" si="1"/>
        <v>0</v>
      </c>
      <c r="N26" s="209">
        <f>'Total Awards'!G22</f>
        <v>6</v>
      </c>
      <c r="O26" s="36">
        <v>3</v>
      </c>
      <c r="P26" s="37">
        <v>0</v>
      </c>
      <c r="Q26" s="37">
        <v>0</v>
      </c>
      <c r="R26" s="135">
        <v>3</v>
      </c>
      <c r="S26" s="135">
        <f t="shared" si="2"/>
        <v>0</v>
      </c>
      <c r="T26" s="36">
        <f t="shared" si="3"/>
        <v>3</v>
      </c>
      <c r="U26" s="168">
        <f t="shared" si="4"/>
        <v>0</v>
      </c>
      <c r="V26" s="216">
        <f t="shared" si="11"/>
        <v>0</v>
      </c>
      <c r="W26" s="37">
        <f t="shared" si="6"/>
        <v>7</v>
      </c>
      <c r="X26" s="37">
        <f t="shared" si="7"/>
        <v>1</v>
      </c>
      <c r="Y26" s="37">
        <f t="shared" si="8"/>
        <v>11</v>
      </c>
      <c r="Z26" s="263">
        <v>3200</v>
      </c>
      <c r="AA26" s="48">
        <v>13</v>
      </c>
      <c r="AB26" s="48">
        <f t="shared" si="10"/>
        <v>1.0833333333333333</v>
      </c>
    </row>
    <row r="27" spans="1:28" ht="15" x14ac:dyDescent="0.25">
      <c r="A27" s="249" t="s">
        <v>33</v>
      </c>
      <c r="B27" s="30">
        <f>'Total Awards'!E24</f>
        <v>2</v>
      </c>
      <c r="C27" s="37"/>
      <c r="D27" s="37"/>
      <c r="E27" s="168">
        <v>1</v>
      </c>
      <c r="F27" s="262"/>
      <c r="G27" s="37">
        <f t="shared" si="0"/>
        <v>1</v>
      </c>
      <c r="H27" s="253">
        <f>'Total Awards'!F24</f>
        <v>1</v>
      </c>
      <c r="I27" s="37"/>
      <c r="J27" s="130"/>
      <c r="K27" s="134">
        <v>0</v>
      </c>
      <c r="L27" s="135">
        <v>1</v>
      </c>
      <c r="M27" s="35">
        <f t="shared" si="1"/>
        <v>0</v>
      </c>
      <c r="N27" s="209">
        <f>'Total Awards'!G24</f>
        <v>1</v>
      </c>
      <c r="O27" s="36"/>
      <c r="P27" s="37"/>
      <c r="Q27" s="37"/>
      <c r="R27" s="135">
        <v>1</v>
      </c>
      <c r="S27" s="135">
        <f t="shared" si="2"/>
        <v>0</v>
      </c>
      <c r="T27" s="36"/>
      <c r="U27" s="168"/>
      <c r="V27" s="216">
        <f t="shared" si="11"/>
        <v>1</v>
      </c>
      <c r="W27" s="37">
        <f t="shared" si="6"/>
        <v>2</v>
      </c>
      <c r="X27" s="37">
        <f t="shared" si="7"/>
        <v>1</v>
      </c>
      <c r="Y27" s="37">
        <f t="shared" si="8"/>
        <v>4</v>
      </c>
      <c r="Z27" s="263"/>
      <c r="AA27" s="48"/>
      <c r="AB27" s="48"/>
    </row>
    <row r="28" spans="1:28" ht="15" x14ac:dyDescent="0.25">
      <c r="A28" s="249" t="s">
        <v>198</v>
      </c>
      <c r="B28" s="30">
        <f>'Total Awards'!E25</f>
        <v>0</v>
      </c>
      <c r="C28" s="37">
        <v>0</v>
      </c>
      <c r="D28" s="37">
        <v>0</v>
      </c>
      <c r="E28" s="168">
        <v>0</v>
      </c>
      <c r="F28" s="262">
        <v>0</v>
      </c>
      <c r="G28" s="37">
        <f t="shared" si="0"/>
        <v>0</v>
      </c>
      <c r="H28" s="253">
        <f>'Total Awards'!F25</f>
        <v>5</v>
      </c>
      <c r="I28" s="37"/>
      <c r="J28" s="130">
        <v>1</v>
      </c>
      <c r="K28" s="134">
        <v>0</v>
      </c>
      <c r="L28" s="135">
        <v>4</v>
      </c>
      <c r="M28" s="35">
        <f t="shared" si="1"/>
        <v>0</v>
      </c>
      <c r="N28" s="209">
        <f>'Total Awards'!G25</f>
        <v>0</v>
      </c>
      <c r="O28" s="36">
        <v>0</v>
      </c>
      <c r="P28" s="37">
        <v>0</v>
      </c>
      <c r="Q28" s="37">
        <v>0</v>
      </c>
      <c r="R28" s="135">
        <v>0</v>
      </c>
      <c r="S28" s="135">
        <f t="shared" si="2"/>
        <v>0</v>
      </c>
      <c r="T28" s="36">
        <f t="shared" si="3"/>
        <v>0</v>
      </c>
      <c r="U28" s="168">
        <f t="shared" si="4"/>
        <v>1</v>
      </c>
      <c r="V28" s="216">
        <f t="shared" si="11"/>
        <v>0</v>
      </c>
      <c r="W28" s="37">
        <f t="shared" si="6"/>
        <v>4</v>
      </c>
      <c r="X28" s="37">
        <f t="shared" si="7"/>
        <v>0</v>
      </c>
      <c r="Y28" s="37">
        <f t="shared" si="8"/>
        <v>5</v>
      </c>
      <c r="Z28" s="263">
        <v>6100</v>
      </c>
      <c r="AA28" s="48">
        <f t="shared" si="9"/>
        <v>24.4</v>
      </c>
      <c r="AB28" s="48">
        <f t="shared" si="10"/>
        <v>2.0333333333333332</v>
      </c>
    </row>
    <row r="29" spans="1:28" ht="15.75" thickBot="1" x14ac:dyDescent="0.3">
      <c r="A29" s="25" t="s">
        <v>164</v>
      </c>
      <c r="B29" s="176">
        <f>'Total Awards'!E27</f>
        <v>2</v>
      </c>
      <c r="C29" s="177">
        <v>0</v>
      </c>
      <c r="D29" s="177">
        <v>0</v>
      </c>
      <c r="E29" s="255">
        <v>1</v>
      </c>
      <c r="F29" s="270">
        <v>0</v>
      </c>
      <c r="G29" s="177">
        <f t="shared" si="0"/>
        <v>1</v>
      </c>
      <c r="H29" s="254">
        <f>'Total Awards'!F27</f>
        <v>0</v>
      </c>
      <c r="I29" s="151"/>
      <c r="J29" s="175">
        <v>0</v>
      </c>
      <c r="K29" s="256"/>
      <c r="L29" s="290">
        <v>0</v>
      </c>
      <c r="M29" s="293">
        <f t="shared" si="1"/>
        <v>0</v>
      </c>
      <c r="N29" s="210">
        <f t="shared" ref="N29" si="14">O29+P29+Q29</f>
        <v>0</v>
      </c>
      <c r="O29" s="199">
        <v>0</v>
      </c>
      <c r="P29" s="177">
        <v>0</v>
      </c>
      <c r="Q29" s="177">
        <v>0</v>
      </c>
      <c r="R29" s="290">
        <v>0</v>
      </c>
      <c r="S29" s="290">
        <f t="shared" si="2"/>
        <v>0</v>
      </c>
      <c r="T29" s="199">
        <f t="shared" si="3"/>
        <v>0</v>
      </c>
      <c r="U29" s="151">
        <v>0</v>
      </c>
      <c r="V29" s="217">
        <f t="shared" si="11"/>
        <v>1</v>
      </c>
      <c r="W29" s="177">
        <f t="shared" si="6"/>
        <v>0</v>
      </c>
      <c r="X29" s="177">
        <f t="shared" si="7"/>
        <v>1</v>
      </c>
      <c r="Y29" s="177">
        <f t="shared" si="8"/>
        <v>2</v>
      </c>
      <c r="Z29" s="265">
        <v>1900</v>
      </c>
      <c r="AA29" s="142">
        <f t="shared" si="9"/>
        <v>7.6</v>
      </c>
      <c r="AB29" s="142">
        <v>1</v>
      </c>
    </row>
    <row r="30" spans="1:28" ht="15.75" thickBot="1" x14ac:dyDescent="0.3">
      <c r="A30" s="173" t="s">
        <v>87</v>
      </c>
      <c r="B30" s="185"/>
      <c r="C30" s="178"/>
      <c r="D30" s="178"/>
      <c r="E30" s="178"/>
      <c r="F30" s="259"/>
      <c r="G30" s="259"/>
      <c r="H30" s="211"/>
      <c r="I30" s="178"/>
      <c r="J30" s="178"/>
      <c r="K30" s="259"/>
      <c r="L30" s="259"/>
      <c r="M30" s="259"/>
      <c r="N30" s="211"/>
      <c r="O30" s="178"/>
      <c r="P30" s="178"/>
      <c r="Q30" s="178"/>
      <c r="R30" s="178"/>
      <c r="S30" s="311"/>
      <c r="T30" s="178"/>
      <c r="U30" s="311"/>
      <c r="V30" s="311"/>
      <c r="W30" s="311"/>
      <c r="X30" s="311"/>
      <c r="Y30" s="311"/>
      <c r="Z30" s="311"/>
      <c r="AA30" s="311"/>
      <c r="AB30" s="312"/>
    </row>
    <row r="31" spans="1:28" ht="15.75" thickBot="1" x14ac:dyDescent="0.3">
      <c r="A31" s="179" t="s">
        <v>48</v>
      </c>
      <c r="B31" s="257">
        <f>'Total Awards'!E29</f>
        <v>30</v>
      </c>
      <c r="C31" s="180">
        <v>3</v>
      </c>
      <c r="D31" s="180">
        <v>2</v>
      </c>
      <c r="E31" s="258">
        <v>5</v>
      </c>
      <c r="F31" s="262">
        <v>9</v>
      </c>
      <c r="G31" s="35">
        <f t="shared" si="0"/>
        <v>11</v>
      </c>
      <c r="H31" s="253">
        <f>'Total Awards'!F29</f>
        <v>3</v>
      </c>
      <c r="I31" s="180">
        <v>1</v>
      </c>
      <c r="J31" s="180">
        <v>1</v>
      </c>
      <c r="K31" s="35">
        <v>1</v>
      </c>
      <c r="L31" s="135">
        <v>0</v>
      </c>
      <c r="M31" s="35">
        <f t="shared" si="1"/>
        <v>0</v>
      </c>
      <c r="N31" s="231">
        <f>'Total Awards'!G29</f>
        <v>20</v>
      </c>
      <c r="O31" s="288">
        <v>5</v>
      </c>
      <c r="P31" s="180">
        <v>0</v>
      </c>
      <c r="Q31" s="181">
        <v>6</v>
      </c>
      <c r="R31" s="135">
        <v>4</v>
      </c>
      <c r="S31" s="135">
        <f t="shared" si="2"/>
        <v>5</v>
      </c>
      <c r="T31" s="212">
        <f>C31+I31+O31</f>
        <v>9</v>
      </c>
      <c r="U31" s="214">
        <f>D31+J31+P31</f>
        <v>3</v>
      </c>
      <c r="V31" s="262">
        <f t="shared" si="11"/>
        <v>12</v>
      </c>
      <c r="W31" s="262">
        <f t="shared" si="11"/>
        <v>13</v>
      </c>
      <c r="X31" s="309">
        <f t="shared" si="7"/>
        <v>16</v>
      </c>
      <c r="Y31" s="309">
        <f t="shared" si="8"/>
        <v>53</v>
      </c>
      <c r="Z31" s="266">
        <v>14600</v>
      </c>
      <c r="AA31" s="182">
        <f t="shared" si="9"/>
        <v>58.4</v>
      </c>
      <c r="AB31" s="182">
        <f t="shared" si="10"/>
        <v>4.8666666666666663</v>
      </c>
    </row>
    <row r="32" spans="1:28" ht="15.75" thickBot="1" x14ac:dyDescent="0.3">
      <c r="A32" s="183" t="s">
        <v>88</v>
      </c>
      <c r="B32" s="278">
        <f>'Total Awards'!E31</f>
        <v>9</v>
      </c>
      <c r="C32" s="261">
        <v>0</v>
      </c>
      <c r="D32" s="261">
        <v>1</v>
      </c>
      <c r="E32" s="279">
        <v>3</v>
      </c>
      <c r="F32" s="270">
        <v>2</v>
      </c>
      <c r="G32" s="177">
        <f t="shared" si="0"/>
        <v>3</v>
      </c>
      <c r="H32" s="280">
        <f>'Total Awards'!F31</f>
        <v>3</v>
      </c>
      <c r="I32" s="281"/>
      <c r="J32" s="281">
        <v>0</v>
      </c>
      <c r="K32" s="281">
        <v>0</v>
      </c>
      <c r="L32" s="290">
        <v>1</v>
      </c>
      <c r="M32" s="293">
        <f t="shared" si="1"/>
        <v>2</v>
      </c>
      <c r="N32" s="176">
        <f>'Total Awards'!G31</f>
        <v>1</v>
      </c>
      <c r="O32" s="289">
        <v>0</v>
      </c>
      <c r="P32" s="281">
        <v>0</v>
      </c>
      <c r="Q32" s="282">
        <v>0</v>
      </c>
      <c r="R32" s="135">
        <v>0</v>
      </c>
      <c r="S32" s="309">
        <f t="shared" si="2"/>
        <v>1</v>
      </c>
      <c r="T32" s="213">
        <f>C32+I32+O32</f>
        <v>0</v>
      </c>
      <c r="U32" s="215">
        <f>D32+J32+P32</f>
        <v>1</v>
      </c>
      <c r="V32" s="217">
        <f t="shared" si="11"/>
        <v>3</v>
      </c>
      <c r="W32" s="217">
        <f t="shared" si="11"/>
        <v>3</v>
      </c>
      <c r="X32" s="293">
        <f t="shared" si="7"/>
        <v>6</v>
      </c>
      <c r="Y32" s="35">
        <f t="shared" si="8"/>
        <v>13</v>
      </c>
      <c r="Z32" s="267">
        <v>8400</v>
      </c>
      <c r="AA32" s="184">
        <f t="shared" si="9"/>
        <v>33.6</v>
      </c>
      <c r="AB32" s="184">
        <f t="shared" si="10"/>
        <v>2.8000000000000003</v>
      </c>
    </row>
    <row r="33" spans="1:28" ht="15.75" thickBot="1" x14ac:dyDescent="0.3">
      <c r="A33" s="173" t="s">
        <v>44</v>
      </c>
      <c r="B33" s="283">
        <f t="shared" ref="B33:K33" si="15">SUM(B13:B32)</f>
        <v>134</v>
      </c>
      <c r="C33" s="284">
        <f t="shared" si="15"/>
        <v>8</v>
      </c>
      <c r="D33" s="284">
        <f t="shared" si="15"/>
        <v>14</v>
      </c>
      <c r="E33" s="285">
        <f t="shared" si="15"/>
        <v>34</v>
      </c>
      <c r="F33" s="284">
        <f t="shared" si="15"/>
        <v>35</v>
      </c>
      <c r="G33" s="272">
        <f t="shared" si="15"/>
        <v>43</v>
      </c>
      <c r="H33" s="286">
        <f t="shared" si="15"/>
        <v>31</v>
      </c>
      <c r="I33" s="286">
        <f t="shared" si="15"/>
        <v>4</v>
      </c>
      <c r="J33" s="287">
        <f t="shared" si="15"/>
        <v>9</v>
      </c>
      <c r="K33" s="291">
        <f t="shared" si="15"/>
        <v>5</v>
      </c>
      <c r="L33" s="292">
        <v>9</v>
      </c>
      <c r="M33" s="292">
        <f>SUM(M13:M32)</f>
        <v>4</v>
      </c>
      <c r="N33" s="273">
        <f>SUM(N13:N32)</f>
        <v>69</v>
      </c>
      <c r="O33" s="273">
        <f>SUM(O13:O32)</f>
        <v>10</v>
      </c>
      <c r="P33" s="274">
        <f>SUM(P13:P32)</f>
        <v>2</v>
      </c>
      <c r="Q33" s="275">
        <f>SUM(Q13:Q32)</f>
        <v>18</v>
      </c>
      <c r="R33" s="275">
        <v>21</v>
      </c>
      <c r="S33" s="275">
        <f>SUM(S13:S32)</f>
        <v>18</v>
      </c>
      <c r="T33" s="276">
        <f>SUM(T13:T32)</f>
        <v>22</v>
      </c>
      <c r="U33" s="277">
        <f>SUM(U13:U32)</f>
        <v>25</v>
      </c>
      <c r="V33" s="88">
        <f t="shared" si="11"/>
        <v>57</v>
      </c>
      <c r="W33" s="111">
        <f>SUM(W13:W32)</f>
        <v>65</v>
      </c>
      <c r="X33" s="111">
        <f t="shared" si="7"/>
        <v>65</v>
      </c>
      <c r="Y33" s="310">
        <f>SUM(Y13:Y32)</f>
        <v>234</v>
      </c>
      <c r="Z33" s="186"/>
      <c r="AA33" s="186"/>
      <c r="AB33" s="186"/>
    </row>
    <row r="34" spans="1:28" ht="15" thickBot="1" x14ac:dyDescent="0.25">
      <c r="A34" s="186"/>
      <c r="B34" s="193"/>
      <c r="C34" s="194"/>
      <c r="D34" s="194"/>
      <c r="E34" s="187"/>
      <c r="F34" s="187"/>
      <c r="G34" s="187"/>
      <c r="H34" s="188"/>
      <c r="I34" s="187"/>
      <c r="J34" s="189"/>
      <c r="K34" s="187"/>
      <c r="L34" s="187"/>
      <c r="M34" s="187"/>
      <c r="N34" s="188"/>
      <c r="O34" s="187"/>
      <c r="P34" s="187"/>
      <c r="Q34" s="187"/>
      <c r="R34" s="187"/>
      <c r="S34" s="187"/>
      <c r="T34" s="190"/>
      <c r="U34" s="190"/>
      <c r="V34" s="190"/>
      <c r="W34" s="187"/>
      <c r="X34" s="187"/>
      <c r="Y34" s="186"/>
      <c r="Z34" s="186"/>
      <c r="AA34" s="186"/>
      <c r="AB34" s="186"/>
    </row>
    <row r="35" spans="1:28" ht="15.75" thickBot="1" x14ac:dyDescent="0.3">
      <c r="A35" s="173" t="s">
        <v>45</v>
      </c>
      <c r="B35" s="195">
        <f>'Total Awards'!E33</f>
        <v>24195</v>
      </c>
      <c r="C35" s="200"/>
      <c r="D35" s="200"/>
      <c r="E35" s="201"/>
      <c r="F35" s="201"/>
      <c r="G35" s="201"/>
      <c r="H35" s="196">
        <f>'Total Awards'!F33</f>
        <v>8364.1</v>
      </c>
      <c r="I35" s="202"/>
      <c r="J35" s="202"/>
      <c r="K35" s="202"/>
      <c r="L35" s="202"/>
      <c r="M35" s="202"/>
      <c r="N35" s="197">
        <f>'Total Awards'!G33</f>
        <v>7325</v>
      </c>
      <c r="O35" s="205"/>
      <c r="P35" s="206"/>
      <c r="Q35" s="206"/>
      <c r="R35" s="206"/>
      <c r="S35" s="206"/>
      <c r="T35" s="192"/>
      <c r="U35" s="192"/>
      <c r="V35" s="191"/>
      <c r="W35" s="191"/>
      <c r="X35" s="191"/>
      <c r="Y35" s="191">
        <f>SUM(B35:N35)</f>
        <v>39884.1</v>
      </c>
      <c r="Z35" s="186"/>
      <c r="AA35" s="186"/>
      <c r="AB35" s="186"/>
    </row>
    <row r="36" spans="1:28" x14ac:dyDescent="0.2">
      <c r="AA36" s="91">
        <f>14600/23000</f>
        <v>0.63478260869565217</v>
      </c>
    </row>
    <row r="37" spans="1:28" x14ac:dyDescent="0.2">
      <c r="AA37" s="91">
        <f>8400/23000</f>
        <v>0.36521739130434783</v>
      </c>
    </row>
    <row r="38" spans="1:28" ht="15.75" thickBot="1" x14ac:dyDescent="0.3">
      <c r="A38" s="149" t="s">
        <v>176</v>
      </c>
    </row>
    <row r="39" spans="1:28" ht="29.25" thickBot="1" x14ac:dyDescent="0.25">
      <c r="A39" s="146" t="s">
        <v>173</v>
      </c>
      <c r="B39" s="147" t="s">
        <v>169</v>
      </c>
      <c r="C39" s="147" t="s">
        <v>174</v>
      </c>
      <c r="D39" s="148" t="s">
        <v>175</v>
      </c>
      <c r="E39" s="84"/>
      <c r="F39" s="84"/>
      <c r="G39" s="84"/>
    </row>
    <row r="40" spans="1:28" x14ac:dyDescent="0.2">
      <c r="A40" s="92" t="s">
        <v>158</v>
      </c>
      <c r="B40" s="145">
        <v>8400</v>
      </c>
      <c r="C40" s="75">
        <f>B40/250</f>
        <v>33.6</v>
      </c>
      <c r="D40" s="75">
        <f>C40/12</f>
        <v>2.8000000000000003</v>
      </c>
      <c r="E40" s="85"/>
      <c r="F40" s="85"/>
      <c r="G40" s="85"/>
    </row>
    <row r="41" spans="1:28" x14ac:dyDescent="0.2">
      <c r="A41" s="1" t="s">
        <v>159</v>
      </c>
      <c r="B41" s="140">
        <v>14600</v>
      </c>
      <c r="C41" s="48">
        <f t="shared" ref="C41:C61" si="16">B41/250</f>
        <v>58.4</v>
      </c>
      <c r="D41" s="48">
        <f t="shared" ref="D41:D61" si="17">C41/12</f>
        <v>4.8666666666666663</v>
      </c>
      <c r="E41" s="85"/>
      <c r="F41" s="85"/>
      <c r="G41" s="85"/>
    </row>
    <row r="42" spans="1:28" x14ac:dyDescent="0.2">
      <c r="A42" s="1" t="s">
        <v>29</v>
      </c>
      <c r="B42" s="140">
        <v>3200</v>
      </c>
      <c r="C42" s="48">
        <f t="shared" si="16"/>
        <v>12.8</v>
      </c>
      <c r="D42" s="48">
        <f t="shared" si="17"/>
        <v>1.0666666666666667</v>
      </c>
      <c r="E42" s="85"/>
      <c r="F42" s="85"/>
      <c r="G42" s="85"/>
    </row>
    <row r="43" spans="1:28" x14ac:dyDescent="0.2">
      <c r="A43" s="1" t="s">
        <v>3</v>
      </c>
      <c r="B43" s="140">
        <v>5500</v>
      </c>
      <c r="C43" s="48">
        <f t="shared" si="16"/>
        <v>22</v>
      </c>
      <c r="D43" s="48">
        <f t="shared" si="17"/>
        <v>1.8333333333333333</v>
      </c>
      <c r="E43" s="85"/>
      <c r="F43" s="85"/>
      <c r="G43" s="85"/>
    </row>
    <row r="44" spans="1:28" ht="12.75" customHeight="1" x14ac:dyDescent="0.2">
      <c r="A44" s="1" t="s">
        <v>25</v>
      </c>
      <c r="B44" s="140">
        <v>23650</v>
      </c>
      <c r="C44" s="48">
        <f t="shared" si="16"/>
        <v>94.6</v>
      </c>
      <c r="D44" s="48">
        <f t="shared" si="17"/>
        <v>7.8833333333333329</v>
      </c>
      <c r="E44" s="85"/>
      <c r="F44" s="85"/>
      <c r="G44" s="85"/>
    </row>
    <row r="45" spans="1:28" x14ac:dyDescent="0.2">
      <c r="A45" s="1" t="s">
        <v>160</v>
      </c>
      <c r="B45" s="140">
        <v>13800</v>
      </c>
      <c r="C45" s="48">
        <f t="shared" si="16"/>
        <v>55.2</v>
      </c>
      <c r="D45" s="48">
        <f t="shared" si="17"/>
        <v>4.6000000000000005</v>
      </c>
      <c r="E45" s="85"/>
      <c r="F45" s="85"/>
      <c r="G45" s="85"/>
    </row>
    <row r="46" spans="1:28" x14ac:dyDescent="0.2">
      <c r="A46" s="1" t="s">
        <v>5</v>
      </c>
      <c r="B46" s="140">
        <v>1700</v>
      </c>
      <c r="C46" s="48">
        <f t="shared" si="16"/>
        <v>6.8</v>
      </c>
      <c r="D46" s="48">
        <f t="shared" si="17"/>
        <v>0.56666666666666665</v>
      </c>
      <c r="E46" s="85"/>
      <c r="F46" s="85"/>
      <c r="G46" s="85"/>
    </row>
    <row r="47" spans="1:28" x14ac:dyDescent="0.2">
      <c r="A47" s="1" t="s">
        <v>13</v>
      </c>
      <c r="B47" s="140">
        <v>1100</v>
      </c>
      <c r="C47" s="48">
        <f t="shared" si="16"/>
        <v>4.4000000000000004</v>
      </c>
      <c r="D47" s="48">
        <f t="shared" si="17"/>
        <v>0.3666666666666667</v>
      </c>
      <c r="E47" s="85"/>
      <c r="F47" s="85"/>
      <c r="G47" s="85"/>
    </row>
    <row r="48" spans="1:28" x14ac:dyDescent="0.2">
      <c r="A48" s="1" t="s">
        <v>161</v>
      </c>
      <c r="B48" s="140">
        <v>5750</v>
      </c>
      <c r="C48" s="48">
        <f t="shared" si="16"/>
        <v>23</v>
      </c>
      <c r="D48" s="48">
        <f t="shared" si="17"/>
        <v>1.9166666666666667</v>
      </c>
      <c r="E48" s="85"/>
      <c r="F48" s="85"/>
      <c r="G48" s="85"/>
    </row>
    <row r="49" spans="1:7" x14ac:dyDescent="0.2">
      <c r="A49" s="1" t="s">
        <v>162</v>
      </c>
      <c r="B49" s="140">
        <v>2800</v>
      </c>
      <c r="C49" s="48">
        <f t="shared" si="16"/>
        <v>11.2</v>
      </c>
      <c r="D49" s="48">
        <f t="shared" si="17"/>
        <v>0.93333333333333324</v>
      </c>
      <c r="E49" s="85"/>
      <c r="F49" s="85"/>
      <c r="G49" s="85"/>
    </row>
    <row r="50" spans="1:7" x14ac:dyDescent="0.2">
      <c r="A50" s="1" t="s">
        <v>19</v>
      </c>
      <c r="B50" s="140">
        <v>4400</v>
      </c>
      <c r="C50" s="48">
        <f t="shared" si="16"/>
        <v>17.600000000000001</v>
      </c>
      <c r="D50" s="48">
        <f t="shared" si="17"/>
        <v>1.4666666666666668</v>
      </c>
      <c r="E50" s="85"/>
      <c r="F50" s="85"/>
      <c r="G50" s="85"/>
    </row>
    <row r="51" spans="1:7" x14ac:dyDescent="0.2">
      <c r="A51" s="1" t="s">
        <v>163</v>
      </c>
      <c r="B51" s="140">
        <v>2400</v>
      </c>
      <c r="C51" s="48">
        <f t="shared" si="16"/>
        <v>9.6</v>
      </c>
      <c r="D51" s="48">
        <f t="shared" si="17"/>
        <v>0.79999999999999993</v>
      </c>
      <c r="E51" s="85"/>
      <c r="F51" s="85"/>
      <c r="G51" s="85"/>
    </row>
    <row r="52" spans="1:7" x14ac:dyDescent="0.2">
      <c r="A52" s="1" t="s">
        <v>27</v>
      </c>
      <c r="B52" s="140">
        <v>2900</v>
      </c>
      <c r="C52" s="48">
        <f t="shared" si="16"/>
        <v>11.6</v>
      </c>
      <c r="D52" s="48">
        <f t="shared" si="17"/>
        <v>0.96666666666666667</v>
      </c>
      <c r="E52" s="85"/>
      <c r="F52" s="85"/>
      <c r="G52" s="85"/>
    </row>
    <row r="53" spans="1:7" x14ac:dyDescent="0.2">
      <c r="A53" s="1" t="s">
        <v>33</v>
      </c>
      <c r="B53" s="140">
        <v>2050</v>
      </c>
      <c r="C53" s="48">
        <f t="shared" si="16"/>
        <v>8.1999999999999993</v>
      </c>
      <c r="D53" s="48">
        <f t="shared" si="17"/>
        <v>0.68333333333333324</v>
      </c>
      <c r="E53" s="85"/>
      <c r="F53" s="85"/>
      <c r="G53" s="85"/>
    </row>
    <row r="54" spans="1:7" x14ac:dyDescent="0.2">
      <c r="A54" s="1" t="s">
        <v>164</v>
      </c>
      <c r="B54" s="140">
        <v>1900</v>
      </c>
      <c r="C54" s="48">
        <f t="shared" si="16"/>
        <v>7.6</v>
      </c>
      <c r="D54" s="48">
        <f t="shared" si="17"/>
        <v>0.6333333333333333</v>
      </c>
      <c r="E54" s="85"/>
      <c r="F54" s="85"/>
      <c r="G54" s="85"/>
    </row>
    <row r="55" spans="1:7" x14ac:dyDescent="0.2">
      <c r="A55" s="1" t="s">
        <v>165</v>
      </c>
      <c r="B55" s="140">
        <v>6100</v>
      </c>
      <c r="C55" s="48">
        <f t="shared" si="16"/>
        <v>24.4</v>
      </c>
      <c r="D55" s="48">
        <f t="shared" si="17"/>
        <v>2.0333333333333332</v>
      </c>
      <c r="E55" s="85"/>
      <c r="F55" s="85"/>
      <c r="G55" s="85"/>
    </row>
    <row r="56" spans="1:7" x14ac:dyDescent="0.2">
      <c r="A56" s="1" t="s">
        <v>9</v>
      </c>
      <c r="B56" s="140">
        <v>4200</v>
      </c>
      <c r="C56" s="48">
        <f t="shared" si="16"/>
        <v>16.8</v>
      </c>
      <c r="D56" s="48">
        <f t="shared" si="17"/>
        <v>1.4000000000000001</v>
      </c>
      <c r="E56" s="85"/>
      <c r="F56" s="85"/>
      <c r="G56" s="85"/>
    </row>
    <row r="57" spans="1:7" x14ac:dyDescent="0.2">
      <c r="A57" s="1" t="s">
        <v>166</v>
      </c>
      <c r="B57" s="140">
        <v>1400</v>
      </c>
      <c r="C57" s="48">
        <f t="shared" si="16"/>
        <v>5.6</v>
      </c>
      <c r="D57" s="48">
        <f t="shared" si="17"/>
        <v>0.46666666666666662</v>
      </c>
      <c r="E57" s="85"/>
      <c r="F57" s="85"/>
      <c r="G57" s="85"/>
    </row>
    <row r="58" spans="1:7" x14ac:dyDescent="0.2">
      <c r="A58" s="1" t="s">
        <v>21</v>
      </c>
      <c r="B58" s="140">
        <v>3000</v>
      </c>
      <c r="C58" s="48">
        <f t="shared" si="16"/>
        <v>12</v>
      </c>
      <c r="D58" s="48">
        <f t="shared" si="17"/>
        <v>1</v>
      </c>
      <c r="E58" s="85"/>
      <c r="F58" s="85"/>
      <c r="G58" s="85"/>
    </row>
    <row r="59" spans="1:7" x14ac:dyDescent="0.2">
      <c r="A59" s="1" t="s">
        <v>167</v>
      </c>
      <c r="B59" s="140">
        <v>1600</v>
      </c>
      <c r="C59" s="48">
        <f t="shared" si="16"/>
        <v>6.4</v>
      </c>
      <c r="D59" s="48">
        <f t="shared" si="17"/>
        <v>0.53333333333333333</v>
      </c>
      <c r="E59" s="85"/>
      <c r="F59" s="85"/>
      <c r="G59" s="85"/>
    </row>
    <row r="60" spans="1:7" x14ac:dyDescent="0.2">
      <c r="A60" s="1" t="s">
        <v>168</v>
      </c>
      <c r="B60" s="140">
        <v>2000</v>
      </c>
      <c r="C60" s="48">
        <f t="shared" si="16"/>
        <v>8</v>
      </c>
      <c r="D60" s="48">
        <f t="shared" si="17"/>
        <v>0.66666666666666663</v>
      </c>
      <c r="E60" s="85"/>
      <c r="F60" s="85"/>
      <c r="G60" s="85"/>
    </row>
    <row r="61" spans="1:7" ht="15" thickBot="1" x14ac:dyDescent="0.25">
      <c r="A61" s="41" t="s">
        <v>39</v>
      </c>
      <c r="B61" s="141">
        <v>1800</v>
      </c>
      <c r="C61" s="142">
        <f t="shared" si="16"/>
        <v>7.2</v>
      </c>
      <c r="D61" s="142">
        <f t="shared" si="17"/>
        <v>0.6</v>
      </c>
      <c r="E61" s="85"/>
      <c r="F61" s="85"/>
      <c r="G61" s="85"/>
    </row>
    <row r="62" spans="1:7" ht="15" thickBot="1" x14ac:dyDescent="0.25">
      <c r="A62" s="143" t="s">
        <v>172</v>
      </c>
      <c r="B62" s="144">
        <f>SUM(B40:B61)</f>
        <v>114250</v>
      </c>
      <c r="C62" s="113">
        <f>SUM(C40:C61)</f>
        <v>457</v>
      </c>
      <c r="D62" s="114">
        <f>SUM(D40:D61)</f>
        <v>38.083333333333336</v>
      </c>
      <c r="E62" s="169"/>
      <c r="F62" s="169"/>
      <c r="G62" s="169"/>
    </row>
    <row r="66" spans="1:8" x14ac:dyDescent="0.2">
      <c r="A66" s="30" t="s">
        <v>189</v>
      </c>
      <c r="B66" s="30" t="s">
        <v>41</v>
      </c>
      <c r="C66" s="30" t="s">
        <v>192</v>
      </c>
      <c r="D66" s="30" t="s">
        <v>193</v>
      </c>
      <c r="E66" s="30" t="s">
        <v>195</v>
      </c>
      <c r="F66" s="250"/>
      <c r="G66" s="250"/>
    </row>
    <row r="67" spans="1:8" x14ac:dyDescent="0.2">
      <c r="A67" s="1" t="s">
        <v>156</v>
      </c>
      <c r="B67" s="140">
        <v>0</v>
      </c>
      <c r="C67" s="140">
        <v>0</v>
      </c>
      <c r="D67" s="140">
        <v>0</v>
      </c>
      <c r="E67" s="1">
        <v>0</v>
      </c>
      <c r="F67" s="40"/>
      <c r="G67" s="40"/>
    </row>
    <row r="68" spans="1:8" x14ac:dyDescent="0.2">
      <c r="A68" s="1" t="s">
        <v>150</v>
      </c>
      <c r="B68" s="140">
        <v>250</v>
      </c>
      <c r="C68" s="140">
        <v>0</v>
      </c>
      <c r="D68" s="140">
        <v>0</v>
      </c>
      <c r="E68" s="1">
        <v>1</v>
      </c>
      <c r="F68" s="40"/>
      <c r="G68" s="40"/>
    </row>
    <row r="69" spans="1:8" x14ac:dyDescent="0.2">
      <c r="A69" s="1" t="s">
        <v>180</v>
      </c>
      <c r="B69" s="140">
        <v>485</v>
      </c>
      <c r="C69" s="140">
        <v>0</v>
      </c>
      <c r="D69" s="140">
        <v>0</v>
      </c>
      <c r="E69" s="1">
        <v>3</v>
      </c>
      <c r="F69" s="40"/>
      <c r="G69" s="40"/>
    </row>
    <row r="70" spans="1:8" x14ac:dyDescent="0.2">
      <c r="A70" s="1" t="s">
        <v>190</v>
      </c>
      <c r="B70" s="140">
        <v>400</v>
      </c>
      <c r="C70" s="140">
        <v>284.98</v>
      </c>
      <c r="D70" s="140">
        <v>0</v>
      </c>
      <c r="E70" s="1">
        <v>3</v>
      </c>
      <c r="F70" s="40"/>
      <c r="G70" s="40"/>
    </row>
    <row r="71" spans="1:8" x14ac:dyDescent="0.2">
      <c r="A71" s="1" t="s">
        <v>191</v>
      </c>
      <c r="B71" s="140">
        <v>750</v>
      </c>
      <c r="C71" s="140">
        <v>444.92</v>
      </c>
      <c r="D71" s="140">
        <v>70</v>
      </c>
      <c r="E71" s="1">
        <v>6</v>
      </c>
      <c r="F71" s="40"/>
      <c r="G71" s="40"/>
    </row>
    <row r="72" spans="1:8" x14ac:dyDescent="0.2">
      <c r="A72" s="30" t="s">
        <v>99</v>
      </c>
      <c r="B72" s="299">
        <f>SUM(B67:B71)</f>
        <v>1885</v>
      </c>
      <c r="C72" s="299">
        <f>SUM(C67:C71)</f>
        <v>729.90000000000009</v>
      </c>
      <c r="D72" s="299">
        <f>SUM(D67:D71)</f>
        <v>70</v>
      </c>
      <c r="E72" s="30">
        <f>SUM(E67:E71)</f>
        <v>13</v>
      </c>
      <c r="F72" s="151"/>
      <c r="G72" s="151"/>
    </row>
    <row r="73" spans="1:8" x14ac:dyDescent="0.2">
      <c r="A73" s="246" t="s">
        <v>194</v>
      </c>
      <c r="B73" s="247">
        <f>B72+C72+D72</f>
        <v>2684.9</v>
      </c>
      <c r="F73" t="s">
        <v>200</v>
      </c>
      <c r="H73" s="140">
        <f>1949/10</f>
        <v>194.9</v>
      </c>
    </row>
    <row r="75" spans="1:8" x14ac:dyDescent="0.2">
      <c r="A75" s="2" t="s">
        <v>196</v>
      </c>
      <c r="B75" s="248">
        <f>B73/B40</f>
        <v>0.3196309523809524</v>
      </c>
    </row>
    <row r="78" spans="1:8" x14ac:dyDescent="0.2">
      <c r="A78" s="316" t="s">
        <v>159</v>
      </c>
      <c r="B78" s="30" t="s">
        <v>41</v>
      </c>
      <c r="C78" s="30" t="s">
        <v>192</v>
      </c>
      <c r="D78" s="30" t="s">
        <v>193</v>
      </c>
      <c r="E78" s="30" t="s">
        <v>195</v>
      </c>
      <c r="F78" s="250"/>
      <c r="G78" s="250"/>
    </row>
    <row r="79" spans="1:8" x14ac:dyDescent="0.2">
      <c r="A79" s="1" t="s">
        <v>156</v>
      </c>
      <c r="B79" s="318">
        <v>600</v>
      </c>
      <c r="C79" s="318">
        <v>555</v>
      </c>
      <c r="D79" s="318">
        <v>775</v>
      </c>
      <c r="E79" s="1">
        <v>9</v>
      </c>
      <c r="F79" s="40"/>
      <c r="G79" s="40"/>
    </row>
    <row r="80" spans="1:8" x14ac:dyDescent="0.2">
      <c r="A80" s="1" t="s">
        <v>150</v>
      </c>
      <c r="B80" s="140">
        <v>700</v>
      </c>
      <c r="C80" s="140">
        <v>0</v>
      </c>
      <c r="D80" s="140">
        <v>0</v>
      </c>
      <c r="E80" s="1">
        <v>3</v>
      </c>
      <c r="F80" s="40"/>
      <c r="G80" s="40"/>
    </row>
    <row r="81" spans="1:8" x14ac:dyDescent="0.2">
      <c r="A81" s="1" t="s">
        <v>180</v>
      </c>
      <c r="B81" s="140">
        <v>1020</v>
      </c>
      <c r="C81" s="140">
        <v>300</v>
      </c>
      <c r="D81" s="140">
        <v>650</v>
      </c>
      <c r="E81" s="1">
        <f>6+1+5</f>
        <v>12</v>
      </c>
      <c r="F81" s="40"/>
      <c r="G81" s="40"/>
    </row>
    <row r="82" spans="1:8" x14ac:dyDescent="0.2">
      <c r="A82" s="1" t="s">
        <v>190</v>
      </c>
      <c r="B82" s="140">
        <v>1375</v>
      </c>
      <c r="C82" s="140">
        <v>0</v>
      </c>
      <c r="D82" s="140">
        <v>290</v>
      </c>
      <c r="E82" s="1">
        <v>13</v>
      </c>
      <c r="F82" s="40"/>
      <c r="G82" s="40"/>
    </row>
    <row r="83" spans="1:8" x14ac:dyDescent="0.2">
      <c r="A83" s="1" t="s">
        <v>191</v>
      </c>
      <c r="B83" s="140">
        <v>2365</v>
      </c>
      <c r="C83" s="140">
        <v>0</v>
      </c>
      <c r="D83" s="140">
        <v>475</v>
      </c>
      <c r="E83" s="1">
        <v>16</v>
      </c>
      <c r="F83" s="40"/>
      <c r="G83" s="40"/>
    </row>
    <row r="84" spans="1:8" x14ac:dyDescent="0.2">
      <c r="A84" s="30" t="s">
        <v>99</v>
      </c>
      <c r="B84" s="299">
        <f>SUM(B79:B83)</f>
        <v>6060</v>
      </c>
      <c r="C84" s="299">
        <f>SUM(C79:C83)</f>
        <v>855</v>
      </c>
      <c r="D84" s="299">
        <f>SUM(D79:D83)</f>
        <v>2190</v>
      </c>
      <c r="E84" s="30">
        <f>SUM(E79:E83)</f>
        <v>53</v>
      </c>
      <c r="F84" s="151"/>
      <c r="G84" s="151"/>
    </row>
    <row r="85" spans="1:8" x14ac:dyDescent="0.2">
      <c r="A85" s="246" t="s">
        <v>194</v>
      </c>
      <c r="B85" s="247">
        <f>B84+C84+D84</f>
        <v>9105</v>
      </c>
      <c r="F85" t="s">
        <v>200</v>
      </c>
      <c r="H85" s="252">
        <f>B85/E84</f>
        <v>171.79245283018867</v>
      </c>
    </row>
    <row r="87" spans="1:8" x14ac:dyDescent="0.2">
      <c r="A87" s="2" t="s">
        <v>196</v>
      </c>
      <c r="B87" s="248">
        <f>B85/B41</f>
        <v>0.62363013698630132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O33:Q33 C33:F33 I33:K33" formulaRange="1"/>
    <ignoredError sqref="V33:X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2:M26"/>
  <sheetViews>
    <sheetView workbookViewId="0"/>
  </sheetViews>
  <sheetFormatPr defaultRowHeight="14.25" x14ac:dyDescent="0.2"/>
  <cols>
    <col min="1" max="1" width="19.5" bestFit="1" customWidth="1"/>
    <col min="2" max="2" width="23.5" bestFit="1" customWidth="1"/>
    <col min="3" max="3" width="8.875" customWidth="1"/>
    <col min="4" max="5" width="9.125" customWidth="1"/>
    <col min="6" max="6" width="9.25" customWidth="1"/>
  </cols>
  <sheetData>
    <row r="2" spans="1:13" ht="15" thickBot="1" x14ac:dyDescent="0.25"/>
    <row r="3" spans="1:13" ht="15.75" thickBot="1" x14ac:dyDescent="0.3">
      <c r="A3" s="115" t="s">
        <v>0</v>
      </c>
      <c r="B3" s="127" t="s">
        <v>146</v>
      </c>
      <c r="C3" s="152" t="s">
        <v>156</v>
      </c>
      <c r="D3" s="136" t="s">
        <v>150</v>
      </c>
      <c r="E3" s="136" t="s">
        <v>180</v>
      </c>
      <c r="F3" s="153" t="s">
        <v>93</v>
      </c>
      <c r="G3" s="128"/>
      <c r="H3" s="128"/>
      <c r="I3" s="128"/>
      <c r="J3" s="128"/>
      <c r="K3" s="128"/>
      <c r="L3" s="128"/>
      <c r="M3" s="128"/>
    </row>
    <row r="4" spans="1:13" ht="15" x14ac:dyDescent="0.25">
      <c r="A4" s="116" t="s">
        <v>2</v>
      </c>
      <c r="B4" s="92" t="s">
        <v>96</v>
      </c>
      <c r="C4" s="92">
        <v>4</v>
      </c>
      <c r="D4" s="92">
        <v>7</v>
      </c>
      <c r="E4" s="220">
        <v>8</v>
      </c>
      <c r="F4" s="154">
        <f>SUM(C4:E4)</f>
        <v>19</v>
      </c>
    </row>
    <row r="5" spans="1:13" ht="15" x14ac:dyDescent="0.25">
      <c r="A5" s="117" t="s">
        <v>3</v>
      </c>
      <c r="B5" s="1" t="s">
        <v>96</v>
      </c>
      <c r="C5" s="1">
        <v>1</v>
      </c>
      <c r="D5" s="1"/>
      <c r="E5" s="80"/>
      <c r="F5" s="154">
        <f t="shared" ref="F5:F25" si="0">SUM(C5:E5)</f>
        <v>1</v>
      </c>
    </row>
    <row r="6" spans="1:13" ht="15" x14ac:dyDescent="0.25">
      <c r="A6" s="117" t="s">
        <v>9</v>
      </c>
      <c r="B6" s="1" t="s">
        <v>147</v>
      </c>
      <c r="C6" s="1"/>
      <c r="D6" s="1">
        <v>5</v>
      </c>
      <c r="E6" s="80">
        <v>2</v>
      </c>
      <c r="F6" s="154">
        <f t="shared" si="0"/>
        <v>7</v>
      </c>
    </row>
    <row r="7" spans="1:13" ht="15" x14ac:dyDescent="0.25">
      <c r="A7" s="118" t="s">
        <v>11</v>
      </c>
      <c r="B7" s="1" t="s">
        <v>147</v>
      </c>
      <c r="C7" s="1">
        <v>1</v>
      </c>
      <c r="D7" s="1"/>
      <c r="E7" s="80">
        <v>3</v>
      </c>
      <c r="F7" s="154">
        <f t="shared" si="0"/>
        <v>4</v>
      </c>
    </row>
    <row r="8" spans="1:13" ht="15.75" thickBot="1" x14ac:dyDescent="0.3">
      <c r="A8" s="120" t="s">
        <v>19</v>
      </c>
      <c r="B8" s="41" t="s">
        <v>95</v>
      </c>
      <c r="C8" s="41">
        <v>1</v>
      </c>
      <c r="D8" s="41"/>
      <c r="E8" s="133">
        <v>2</v>
      </c>
      <c r="F8" s="156">
        <f t="shared" si="0"/>
        <v>3</v>
      </c>
    </row>
    <row r="9" spans="1:13" ht="15" x14ac:dyDescent="0.25">
      <c r="A9" s="121" t="s">
        <v>21</v>
      </c>
      <c r="B9" s="122" t="s">
        <v>148</v>
      </c>
      <c r="C9" s="137"/>
      <c r="D9" s="137">
        <v>1</v>
      </c>
      <c r="E9" s="137"/>
      <c r="F9" s="155">
        <f t="shared" si="0"/>
        <v>1</v>
      </c>
    </row>
    <row r="10" spans="1:13" ht="15.75" thickBot="1" x14ac:dyDescent="0.3">
      <c r="A10" s="123"/>
      <c r="B10" s="124" t="s">
        <v>95</v>
      </c>
      <c r="C10" s="138"/>
      <c r="D10" s="138">
        <v>1</v>
      </c>
      <c r="E10" s="138"/>
      <c r="F10" s="158">
        <f t="shared" si="0"/>
        <v>1</v>
      </c>
    </row>
    <row r="11" spans="1:13" ht="15.75" thickBot="1" x14ac:dyDescent="0.3">
      <c r="A11" s="222" t="s">
        <v>23</v>
      </c>
      <c r="B11" s="47" t="s">
        <v>149</v>
      </c>
      <c r="C11" s="47"/>
      <c r="D11" s="47">
        <v>2</v>
      </c>
      <c r="E11" s="223">
        <v>2</v>
      </c>
      <c r="F11" s="224">
        <f t="shared" si="0"/>
        <v>4</v>
      </c>
    </row>
    <row r="12" spans="1:13" ht="15" x14ac:dyDescent="0.25">
      <c r="A12" s="121" t="s">
        <v>25</v>
      </c>
      <c r="B12" s="122" t="s">
        <v>148</v>
      </c>
      <c r="C12" s="137">
        <v>2</v>
      </c>
      <c r="D12" s="137"/>
      <c r="E12" s="137">
        <v>9</v>
      </c>
      <c r="F12" s="155">
        <f t="shared" si="0"/>
        <v>11</v>
      </c>
      <c r="H12" s="228"/>
    </row>
    <row r="13" spans="1:13" ht="15" x14ac:dyDescent="0.25">
      <c r="A13" s="119"/>
      <c r="B13" s="1" t="s">
        <v>147</v>
      </c>
      <c r="C13" s="80">
        <v>1</v>
      </c>
      <c r="D13" s="80">
        <v>2</v>
      </c>
      <c r="E13" s="80"/>
      <c r="F13" s="154">
        <f t="shared" si="0"/>
        <v>3</v>
      </c>
      <c r="H13" s="228"/>
    </row>
    <row r="14" spans="1:13" ht="15" x14ac:dyDescent="0.25">
      <c r="A14" s="139"/>
      <c r="B14" s="41" t="s">
        <v>157</v>
      </c>
      <c r="C14" s="133"/>
      <c r="D14" s="133">
        <v>1</v>
      </c>
      <c r="E14" s="133">
        <v>4</v>
      </c>
      <c r="F14" s="154">
        <f t="shared" si="0"/>
        <v>5</v>
      </c>
      <c r="H14" s="228"/>
    </row>
    <row r="15" spans="1:13" ht="15.75" thickBot="1" x14ac:dyDescent="0.3">
      <c r="A15" s="123"/>
      <c r="B15" s="124" t="s">
        <v>95</v>
      </c>
      <c r="C15" s="138"/>
      <c r="D15" s="138">
        <v>1</v>
      </c>
      <c r="E15" s="138">
        <v>9</v>
      </c>
      <c r="F15" s="158">
        <f t="shared" si="0"/>
        <v>10</v>
      </c>
      <c r="H15" s="228"/>
    </row>
    <row r="16" spans="1:13" ht="15" x14ac:dyDescent="0.25">
      <c r="A16" s="230" t="s">
        <v>27</v>
      </c>
      <c r="B16" s="92" t="s">
        <v>147</v>
      </c>
      <c r="C16" s="92"/>
      <c r="D16" s="92"/>
      <c r="E16" s="92">
        <v>2</v>
      </c>
      <c r="F16" s="231">
        <f>E16+D16+C16</f>
        <v>2</v>
      </c>
      <c r="H16" s="228"/>
    </row>
    <row r="17" spans="1:6" ht="15" x14ac:dyDescent="0.25">
      <c r="A17" s="229" t="s">
        <v>29</v>
      </c>
      <c r="B17" s="1" t="s">
        <v>149</v>
      </c>
      <c r="C17" s="1">
        <v>3</v>
      </c>
      <c r="D17" s="1"/>
      <c r="E17" s="1"/>
      <c r="F17" s="30">
        <f t="shared" si="0"/>
        <v>3</v>
      </c>
    </row>
    <row r="18" spans="1:6" ht="15" x14ac:dyDescent="0.25">
      <c r="A18" s="229" t="s">
        <v>37</v>
      </c>
      <c r="B18" s="1" t="s">
        <v>148</v>
      </c>
      <c r="C18" s="1"/>
      <c r="D18" s="1">
        <v>1</v>
      </c>
      <c r="E18" s="1"/>
      <c r="F18" s="30">
        <f t="shared" si="0"/>
        <v>1</v>
      </c>
    </row>
    <row r="19" spans="1:6" ht="15.75" thickBot="1" x14ac:dyDescent="0.3">
      <c r="A19" s="237" t="s">
        <v>164</v>
      </c>
      <c r="B19" s="41" t="s">
        <v>95</v>
      </c>
      <c r="C19" s="41"/>
      <c r="D19" s="41"/>
      <c r="E19" s="41">
        <v>1</v>
      </c>
      <c r="F19" s="176">
        <f t="shared" si="0"/>
        <v>1</v>
      </c>
    </row>
    <row r="20" spans="1:6" ht="15.75" thickBot="1" x14ac:dyDescent="0.3">
      <c r="A20" s="115" t="s">
        <v>87</v>
      </c>
      <c r="B20" s="227"/>
      <c r="C20" s="225"/>
      <c r="D20" s="226"/>
      <c r="E20" s="226"/>
      <c r="F20" s="153"/>
    </row>
    <row r="21" spans="1:6" ht="15" x14ac:dyDescent="0.25">
      <c r="A21" s="125" t="s">
        <v>48</v>
      </c>
      <c r="B21" s="122" t="s">
        <v>96</v>
      </c>
      <c r="C21" s="234">
        <v>7</v>
      </c>
      <c r="D21" s="122">
        <v>2</v>
      </c>
      <c r="E21" s="122">
        <v>8</v>
      </c>
      <c r="F21" s="155">
        <f t="shared" si="0"/>
        <v>17</v>
      </c>
    </row>
    <row r="22" spans="1:6" ht="15" x14ac:dyDescent="0.25">
      <c r="A22" s="5"/>
      <c r="B22" s="1" t="s">
        <v>98</v>
      </c>
      <c r="C22" s="1">
        <v>2</v>
      </c>
      <c r="D22" s="1">
        <v>1</v>
      </c>
      <c r="E22" s="1"/>
      <c r="F22" s="235">
        <f t="shared" si="0"/>
        <v>3</v>
      </c>
    </row>
    <row r="23" spans="1:6" ht="15" x14ac:dyDescent="0.25">
      <c r="A23" s="5"/>
      <c r="B23" s="1" t="s">
        <v>95</v>
      </c>
      <c r="C23" s="1"/>
      <c r="D23" s="1"/>
      <c r="E23" s="1">
        <v>3</v>
      </c>
      <c r="F23" s="235">
        <f t="shared" si="0"/>
        <v>3</v>
      </c>
    </row>
    <row r="24" spans="1:6" ht="15.75" thickBot="1" x14ac:dyDescent="0.3">
      <c r="A24" s="126"/>
      <c r="B24" s="124" t="s">
        <v>147</v>
      </c>
      <c r="C24" s="124"/>
      <c r="D24" s="124"/>
      <c r="E24" s="124">
        <v>1</v>
      </c>
      <c r="F24" s="236">
        <f t="shared" si="0"/>
        <v>1</v>
      </c>
    </row>
    <row r="25" spans="1:6" ht="15.75" thickBot="1" x14ac:dyDescent="0.3">
      <c r="A25" s="157" t="s">
        <v>88</v>
      </c>
      <c r="B25" s="221" t="s">
        <v>148</v>
      </c>
      <c r="C25" s="232"/>
      <c r="D25" s="233">
        <v>1</v>
      </c>
      <c r="E25" s="233">
        <v>3</v>
      </c>
      <c r="F25" s="158">
        <f t="shared" si="0"/>
        <v>4</v>
      </c>
    </row>
    <row r="26" spans="1:6" ht="15.75" thickBot="1" x14ac:dyDescent="0.3">
      <c r="A26" s="115" t="s">
        <v>44</v>
      </c>
      <c r="B26" s="227"/>
      <c r="C26" s="225">
        <f>SUM(C4:C22)</f>
        <v>22</v>
      </c>
      <c r="D26" s="226">
        <f>SUM(D4:D25)</f>
        <v>25</v>
      </c>
      <c r="E26" s="226">
        <f>SUM(E4:E25)</f>
        <v>57</v>
      </c>
      <c r="F26" s="153">
        <f>SUM(F4:F25)</f>
        <v>104</v>
      </c>
    </row>
  </sheetData>
  <pageMargins left="0.7" right="0.7" top="0.75" bottom="0.75" header="0.3" footer="0.3"/>
  <pageSetup paperSize="9" orientation="portrait" r:id="rId1"/>
  <ignoredErrors>
    <ignoredError sqref="F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tabSelected="1" zoomScale="110" zoomScaleNormal="110" workbookViewId="0">
      <selection activeCell="L9" sqref="L9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5"/>
  <sheetViews>
    <sheetView workbookViewId="0">
      <selection activeCell="B28" sqref="B28"/>
    </sheetView>
  </sheetViews>
  <sheetFormatPr defaultRowHeight="14.25" x14ac:dyDescent="0.2"/>
  <cols>
    <col min="1" max="1" width="25.25" customWidth="1"/>
    <col min="2" max="2" width="9.5" customWidth="1"/>
    <col min="3" max="3" width="10.375" customWidth="1"/>
    <col min="5" max="5" width="11.75" customWidth="1"/>
  </cols>
  <sheetData>
    <row r="1" spans="1:16" ht="15" thickBot="1" x14ac:dyDescent="0.25">
      <c r="A1" s="2" t="str">
        <f>'Award Type &amp; Geo Distribution'!A1</f>
        <v>Awards - Actual figures</v>
      </c>
    </row>
    <row r="2" spans="1:16" x14ac:dyDescent="0.2">
      <c r="A2" s="86" t="str">
        <f>'Award Type &amp; Geo Distribution'!A2</f>
        <v xml:space="preserve">Award Type </v>
      </c>
      <c r="B2" s="87">
        <v>42826</v>
      </c>
      <c r="C2" s="87">
        <v>42856</v>
      </c>
      <c r="D2" s="87">
        <v>42887</v>
      </c>
      <c r="E2" s="87">
        <v>42917</v>
      </c>
      <c r="F2" s="87">
        <v>42948</v>
      </c>
      <c r="G2" s="87">
        <v>42979</v>
      </c>
      <c r="H2" s="87">
        <v>43009</v>
      </c>
      <c r="I2" s="87">
        <v>43040</v>
      </c>
      <c r="J2" s="87">
        <v>43070</v>
      </c>
      <c r="K2" s="87">
        <v>43101</v>
      </c>
      <c r="L2" s="87">
        <v>43132</v>
      </c>
      <c r="M2" s="87">
        <v>43160</v>
      </c>
    </row>
    <row r="3" spans="1:16" x14ac:dyDescent="0.2">
      <c r="A3" s="42" t="str">
        <f>'Award Type &amp; Geo Distribution'!A3</f>
        <v>Green Goods</v>
      </c>
      <c r="B3" s="1">
        <f>'Award Type &amp; Geo Distribution'!C3</f>
        <v>8</v>
      </c>
      <c r="C3" s="1">
        <f>'Award Type &amp; Geo Distribution'!D3</f>
        <v>14</v>
      </c>
      <c r="D3" s="1">
        <f>'Award Type &amp; Geo Distribution'!E3</f>
        <v>34</v>
      </c>
      <c r="E3" s="1">
        <f>'Award Type &amp; Geo Distribution'!G3</f>
        <v>36</v>
      </c>
      <c r="F3" s="1">
        <f>'Award Type &amp; Geo Distribution'!H3</f>
        <v>42</v>
      </c>
      <c r="G3" s="1">
        <f>'Award Type &amp; Geo Distribution'!I3</f>
        <v>0</v>
      </c>
      <c r="H3" s="1">
        <f>'Award Type &amp; Geo Distribution'!K3</f>
        <v>0</v>
      </c>
      <c r="I3" s="1">
        <f>'Award Type &amp; Geo Distribution'!L3</f>
        <v>0</v>
      </c>
      <c r="J3" s="1">
        <f>'Award Type &amp; Geo Distribution'!M3</f>
        <v>0</v>
      </c>
      <c r="K3" s="1">
        <f>'Award Type &amp; Geo Distribution'!O3</f>
        <v>0</v>
      </c>
      <c r="L3" s="1">
        <f>'Award Type &amp; Geo Distribution'!P3</f>
        <v>0</v>
      </c>
      <c r="M3" s="1">
        <f>'Award Type &amp; Geo Distribution'!Q3</f>
        <v>0</v>
      </c>
    </row>
    <row r="4" spans="1:16" x14ac:dyDescent="0.2">
      <c r="A4" s="42" t="str">
        <f>'Award Type &amp; Geo Distribution'!A4</f>
        <v>White Goods</v>
      </c>
      <c r="B4" s="1">
        <f>'Award Type &amp; Geo Distribution'!C4</f>
        <v>4</v>
      </c>
      <c r="C4" s="1">
        <f>'Award Type &amp; Geo Distribution'!D4</f>
        <v>9</v>
      </c>
      <c r="D4" s="1">
        <f>'Award Type &amp; Geo Distribution'!E4</f>
        <v>5</v>
      </c>
      <c r="E4" s="1">
        <f>'Award Type &amp; Geo Distribution'!G4</f>
        <v>8</v>
      </c>
      <c r="F4" s="1">
        <f>'Award Type &amp; Geo Distribution'!H4</f>
        <v>5</v>
      </c>
      <c r="G4" s="1">
        <f>'Award Type &amp; Geo Distribution'!I4</f>
        <v>0</v>
      </c>
      <c r="H4" s="1">
        <f>'Award Type &amp; Geo Distribution'!K4</f>
        <v>0</v>
      </c>
      <c r="I4" s="1">
        <f>'Award Type &amp; Geo Distribution'!L4</f>
        <v>0</v>
      </c>
      <c r="J4" s="1">
        <f>'Award Type &amp; Geo Distribution'!M4</f>
        <v>0</v>
      </c>
      <c r="K4" s="1">
        <f>'Award Type &amp; Geo Distribution'!O4</f>
        <v>0</v>
      </c>
      <c r="L4" s="1">
        <f>'Award Type &amp; Geo Distribution'!P4</f>
        <v>0</v>
      </c>
      <c r="M4" s="1">
        <f>'Award Type &amp; Geo Distribution'!Q4</f>
        <v>0</v>
      </c>
    </row>
    <row r="5" spans="1:16" ht="15" thickBot="1" x14ac:dyDescent="0.25">
      <c r="A5" s="42" t="str">
        <f>'Award Type &amp; Geo Distribution'!A5</f>
        <v>Supermarket vouchers</v>
      </c>
      <c r="B5" s="1">
        <f>'Award Type &amp; Geo Distribution'!C5</f>
        <v>10</v>
      </c>
      <c r="C5" s="1">
        <f>'Award Type &amp; Geo Distribution'!D5</f>
        <v>2</v>
      </c>
      <c r="D5" s="1">
        <f>'Award Type &amp; Geo Distribution'!E5</f>
        <v>18</v>
      </c>
      <c r="E5" s="1">
        <f>'Award Type &amp; Geo Distribution'!G5</f>
        <v>21</v>
      </c>
      <c r="F5" s="1">
        <f>'Award Type &amp; Geo Distribution'!H5</f>
        <v>18</v>
      </c>
      <c r="G5" s="1">
        <f>'Award Type &amp; Geo Distribution'!I5</f>
        <v>0</v>
      </c>
      <c r="H5" s="1">
        <f>'Award Type &amp; Geo Distribution'!K5</f>
        <v>0</v>
      </c>
      <c r="I5" s="1">
        <f>'Award Type &amp; Geo Distribution'!L5</f>
        <v>0</v>
      </c>
      <c r="J5" s="1">
        <f>'Award Type &amp; Geo Distribution'!M5</f>
        <v>0</v>
      </c>
      <c r="K5" s="1">
        <f>'Award Type &amp; Geo Distribution'!O5</f>
        <v>0</v>
      </c>
      <c r="L5" s="1">
        <f>'Award Type &amp; Geo Distribution'!P5</f>
        <v>0</v>
      </c>
      <c r="M5" s="1">
        <f>'Award Type &amp; Geo Distribution'!Q5</f>
        <v>0</v>
      </c>
    </row>
    <row r="6" spans="1:16" ht="15" thickBot="1" x14ac:dyDescent="0.25">
      <c r="A6" s="44" t="s">
        <v>140</v>
      </c>
      <c r="B6" s="1">
        <v>41</v>
      </c>
      <c r="C6" s="1">
        <v>41</v>
      </c>
      <c r="D6" s="1">
        <v>41</v>
      </c>
      <c r="E6" s="1">
        <v>41</v>
      </c>
      <c r="F6" s="1">
        <v>41</v>
      </c>
      <c r="G6" s="1">
        <v>41</v>
      </c>
      <c r="H6" s="1">
        <v>41</v>
      </c>
      <c r="I6" s="1">
        <v>41</v>
      </c>
      <c r="J6" s="1">
        <v>41</v>
      </c>
      <c r="K6" s="1">
        <v>41</v>
      </c>
      <c r="L6" s="1">
        <v>41</v>
      </c>
      <c r="M6" s="1">
        <v>41</v>
      </c>
    </row>
    <row r="7" spans="1:16" ht="15" thickBot="1" x14ac:dyDescent="0.25">
      <c r="A7" s="45" t="s">
        <v>139</v>
      </c>
      <c r="B7" s="46">
        <f>'Award Type &amp; Geo Distribution'!C6</f>
        <v>22</v>
      </c>
      <c r="C7" s="46">
        <f>'Award Type &amp; Geo Distribution'!D6</f>
        <v>25</v>
      </c>
      <c r="D7" s="47">
        <f>'Award Type &amp; Geo Distribution'!E6</f>
        <v>57</v>
      </c>
      <c r="E7" s="47">
        <f>'Award Type &amp; Geo Distribution'!G6</f>
        <v>65</v>
      </c>
      <c r="F7" s="47">
        <f>'Award Type &amp; Geo Distribution'!H6</f>
        <v>65</v>
      </c>
      <c r="G7" s="47">
        <f>'Award Type &amp; Geo Distribution'!I6</f>
        <v>0</v>
      </c>
      <c r="H7" s="47">
        <f>'Award Type &amp; Geo Distribution'!K6</f>
        <v>0</v>
      </c>
      <c r="I7" s="47">
        <f>'Award Type &amp; Geo Distribution'!L6</f>
        <v>0</v>
      </c>
      <c r="J7" s="47">
        <f>'Award Type &amp; Geo Distribution'!M6</f>
        <v>0</v>
      </c>
      <c r="K7" s="47">
        <f>'Award Type &amp; Geo Distribution'!O6</f>
        <v>0</v>
      </c>
      <c r="L7" s="47">
        <f>'Award Type &amp; Geo Distribution'!P6</f>
        <v>0</v>
      </c>
      <c r="M7" s="47">
        <f>'Award Type &amp; Geo Distribution'!Q6</f>
        <v>0</v>
      </c>
    </row>
    <row r="8" spans="1:16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x14ac:dyDescent="0.2">
      <c r="A9" s="59" t="str">
        <f>'Award Type &amp; Geo Distribution'!A11</f>
        <v>Awards - Assumptions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5.75" x14ac:dyDescent="0.25">
      <c r="A10" s="53" t="str">
        <f>'Award Type &amp; Geo Distribution'!A12</f>
        <v>Awards per type of award</v>
      </c>
    </row>
    <row r="11" spans="1:16" ht="15" thickBot="1" x14ac:dyDescent="0.25">
      <c r="A11" t="str">
        <f>'Award Type &amp; Geo Distribution'!A13</f>
        <v>492 awards - maximum £250 per awards = total of £123,000 for all awards</v>
      </c>
    </row>
    <row r="12" spans="1:16" ht="42.75" x14ac:dyDescent="0.2">
      <c r="A12" s="77" t="str">
        <f>'Award Type &amp; Geo Distribution'!A14</f>
        <v>Type of awards</v>
      </c>
      <c r="B12" s="77" t="str">
        <f>'Award Type &amp; Geo Distribution'!C14</f>
        <v>% of total budget</v>
      </c>
      <c r="C12" s="77" t="str">
        <f>'Award Type &amp; Geo Distribution'!D14</f>
        <v>Amount</v>
      </c>
      <c r="D12" s="77" t="str">
        <f>'Award Type &amp; Geo Distribution'!E14</f>
        <v>Awards annual target</v>
      </c>
      <c r="E12" s="79" t="str">
        <f>'Award Type &amp; Geo Distribution'!F14</f>
        <v>Awards qtr target</v>
      </c>
      <c r="F12" s="78">
        <f>'Award Type &amp; Geo Distribution'!G14</f>
        <v>0</v>
      </c>
    </row>
    <row r="13" spans="1:16" x14ac:dyDescent="0.2">
      <c r="A13" s="42" t="e">
        <f>'Award Type &amp; Geo Distribution'!#REF!</f>
        <v>#REF!</v>
      </c>
      <c r="B13" s="54" t="e">
        <f>'Award Type &amp; Geo Distribution'!#REF!</f>
        <v>#REF!</v>
      </c>
      <c r="C13" s="54" t="e">
        <f>'Award Type &amp; Geo Distribution'!#REF!</f>
        <v>#REF!</v>
      </c>
      <c r="D13" s="1" t="e">
        <f>'Award Type &amp; Geo Distribution'!#REF!</f>
        <v>#REF!</v>
      </c>
      <c r="E13" s="80" t="e">
        <f>'Award Type &amp; Geo Distribution'!#REF!</f>
        <v>#REF!</v>
      </c>
      <c r="F13" s="43" t="e">
        <f>'Award Type &amp; Geo Distribution'!#REF!</f>
        <v>#REF!</v>
      </c>
    </row>
    <row r="14" spans="1:16" ht="28.5" x14ac:dyDescent="0.2">
      <c r="A14" s="60" t="str">
        <f>'Award Type &amp; Geo Distribution'!A15</f>
        <v>New Goods - All cookers &amp; some mattresses</v>
      </c>
      <c r="B14" s="55">
        <f>'Award Type &amp; Geo Distribution'!C15</f>
        <v>0.2</v>
      </c>
      <c r="C14" s="56">
        <f>'Award Type &amp; Geo Distribution'!D15</f>
        <v>24600</v>
      </c>
      <c r="D14" s="58">
        <f>'Award Type &amp; Geo Distribution'!E15</f>
        <v>98.4</v>
      </c>
      <c r="E14" s="81">
        <f>'Award Type &amp; Geo Distribution'!F15</f>
        <v>6150</v>
      </c>
      <c r="F14" s="61">
        <f>'Award Type &amp; Geo Distribution'!G15</f>
        <v>0</v>
      </c>
    </row>
    <row r="15" spans="1:16" ht="28.5" x14ac:dyDescent="0.2">
      <c r="A15" s="60" t="str">
        <f>'Award Type &amp; Geo Distribution'!A16</f>
        <v xml:space="preserve">Green goods - recycled white goods &amp; furniture </v>
      </c>
      <c r="B15" s="55">
        <f>'Award Type &amp; Geo Distribution'!C16</f>
        <v>0.65</v>
      </c>
      <c r="C15" s="56">
        <f>'Award Type &amp; Geo Distribution'!D16</f>
        <v>79950</v>
      </c>
      <c r="D15" s="58">
        <f>'Award Type &amp; Geo Distribution'!E16</f>
        <v>319.8</v>
      </c>
      <c r="E15" s="81">
        <f>'Award Type &amp; Geo Distribution'!F16</f>
        <v>19987.5</v>
      </c>
      <c r="F15" s="61">
        <f>'Award Type &amp; Geo Distribution'!G16</f>
        <v>0</v>
      </c>
    </row>
    <row r="16" spans="1:16" x14ac:dyDescent="0.2">
      <c r="A16" s="60" t="str">
        <f>'Award Type &amp; Geo Distribution'!A17</f>
        <v>Recycled paints</v>
      </c>
      <c r="B16" s="57">
        <f>'Award Type &amp; Geo Distribution'!C17</f>
        <v>7.4999999999999997E-2</v>
      </c>
      <c r="C16" s="56">
        <f>'Award Type &amp; Geo Distribution'!D17</f>
        <v>9225</v>
      </c>
      <c r="D16" s="58">
        <f>'Award Type &amp; Geo Distribution'!E17</f>
        <v>36.9</v>
      </c>
      <c r="E16" s="81">
        <f>'Award Type &amp; Geo Distribution'!F17</f>
        <v>2306.25</v>
      </c>
      <c r="F16" s="61">
        <f>'Award Type &amp; Geo Distribution'!G17</f>
        <v>0</v>
      </c>
    </row>
    <row r="17" spans="1:16" ht="29.25" thickBot="1" x14ac:dyDescent="0.25">
      <c r="A17" s="62" t="str">
        <f>'Award Type &amp; Geo Distribution'!A18</f>
        <v>Supermarket vouchers (food &amp; clothing)</v>
      </c>
      <c r="B17" s="63">
        <f>'Award Type &amp; Geo Distribution'!C18</f>
        <v>7.4999999999999997E-2</v>
      </c>
      <c r="C17" s="64">
        <f>'Award Type &amp; Geo Distribution'!D18</f>
        <v>9225</v>
      </c>
      <c r="D17" s="65">
        <f>'Award Type &amp; Geo Distribution'!E18</f>
        <v>36.9</v>
      </c>
      <c r="E17" s="82">
        <f>'Award Type &amp; Geo Distribution'!F18</f>
        <v>2306.25</v>
      </c>
      <c r="F17" s="66">
        <f>'Award Type &amp; Geo Distribution'!G18</f>
        <v>0</v>
      </c>
    </row>
    <row r="18" spans="1:16" ht="15.75" thickBot="1" x14ac:dyDescent="0.3">
      <c r="A18" s="67" t="str">
        <f>'Award Type &amp; Geo Distribution'!A19</f>
        <v>Total CLAS budget for awards</v>
      </c>
      <c r="B18" s="68">
        <f>'Award Type &amp; Geo Distribution'!C19</f>
        <v>0</v>
      </c>
      <c r="C18" s="69">
        <f>'Award Type &amp; Geo Distribution'!D19</f>
        <v>123000</v>
      </c>
      <c r="D18" s="70">
        <f>'Award Type &amp; Geo Distribution'!E19</f>
        <v>492</v>
      </c>
      <c r="E18" s="83">
        <f>'Award Type &amp; Geo Distribution'!F19</f>
        <v>30750</v>
      </c>
      <c r="F18" s="71">
        <f>'Award Type &amp; Geo Distribution'!G19</f>
        <v>0</v>
      </c>
    </row>
    <row r="19" spans="1:16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">
      <c r="A21" s="40" t="str">
        <f>'Award Type &amp; Geo Distribution'!A23</f>
        <v>Geographical Distribution</v>
      </c>
      <c r="B21" s="40" t="str">
        <f>'Award Type &amp; Geo Distribution'!B23</f>
        <v>totals so far</v>
      </c>
      <c r="C21" s="40" t="str">
        <f>'Award Type &amp; Geo Distribution'!D34</f>
        <v xml:space="preserve">Awards - Annual target 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">
      <c r="A22" s="40" t="str">
        <f>'Award Type &amp; Geo Distribution'!A24</f>
        <v>Cambridge City</v>
      </c>
      <c r="B22" s="40">
        <f>'Award Type &amp; Geo Distribution'!A44</f>
        <v>62</v>
      </c>
      <c r="C22" s="85">
        <f>'Award Type &amp; Geo Distribution'!D35</f>
        <v>112.24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">
      <c r="A23" s="40" t="str">
        <f>'Award Type &amp; Geo Distribution'!A25</f>
        <v>South Cambs</v>
      </c>
      <c r="B23" s="40">
        <f>'Award Type &amp; Geo Distribution'!A45</f>
        <v>21</v>
      </c>
      <c r="C23" s="85">
        <f>'Award Type &amp; Geo Distribution'!D36</f>
        <v>68.08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">
      <c r="A24" s="40" t="str">
        <f>'Award Type &amp; Geo Distribution'!A26</f>
        <v>Fenland</v>
      </c>
      <c r="B24" s="40">
        <f>'Award Type &amp; Geo Distribution'!A46</f>
        <v>85</v>
      </c>
      <c r="C24" s="85">
        <f>'Award Type &amp; Geo Distribution'!D37</f>
        <v>121.172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">
      <c r="A25" s="40" t="str">
        <f>'Award Type &amp; Geo Distribution'!A27</f>
        <v>East Cambs</v>
      </c>
      <c r="B25" s="40">
        <f>'Award Type &amp; Geo Distribution'!A47</f>
        <v>26</v>
      </c>
      <c r="C25" s="85">
        <f>'Award Type &amp; Geo Distribution'!D38</f>
        <v>64.959999999999994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">
      <c r="A26" s="40" t="str">
        <f>'Award Type &amp; Geo Distribution'!A28</f>
        <v>Hunts</v>
      </c>
      <c r="B26" s="40">
        <f>'Award Type &amp; Geo Distribution'!A48</f>
        <v>13</v>
      </c>
      <c r="C26" s="85">
        <f>'Award Type &amp; Geo Distribution'!D39</f>
        <v>125.544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">
      <c r="A27" s="40" t="str">
        <f>'Award Type &amp; Geo Distribution'!A30</f>
        <v xml:space="preserve">Total </v>
      </c>
      <c r="B27" s="40">
        <f>'Award Type &amp; Geo Distribution'!A49</f>
        <v>207</v>
      </c>
      <c r="C27" s="85">
        <f>'Award Type &amp; Geo Distribution'!D40</f>
        <v>491.99599999999992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4:P61"/>
  <sheetViews>
    <sheetView topLeftCell="A22" workbookViewId="0">
      <selection activeCell="A40" sqref="A40:N60"/>
    </sheetView>
  </sheetViews>
  <sheetFormatPr defaultRowHeight="14.25" x14ac:dyDescent="0.2"/>
  <sheetData>
    <row r="34" spans="2:16" x14ac:dyDescent="0.2">
      <c r="P34">
        <f>492/22</f>
        <v>22.363636363636363</v>
      </c>
    </row>
    <row r="38" spans="2:16" x14ac:dyDescent="0.2">
      <c r="B38" s="317">
        <v>22</v>
      </c>
      <c r="C38" s="317">
        <v>25</v>
      </c>
      <c r="D38" s="317">
        <v>57</v>
      </c>
      <c r="E38" s="317">
        <v>65</v>
      </c>
      <c r="F38" s="317">
        <v>63</v>
      </c>
    </row>
    <row r="61" spans="2:2" x14ac:dyDescent="0.2">
      <c r="B61" s="91"/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Total Awards</vt:lpstr>
      <vt:lpstr>Monthly CLAS Awards</vt:lpstr>
      <vt:lpstr>Award Type &amp; Geo Distribution</vt:lpstr>
      <vt:lpstr>Champions award split</vt:lpstr>
      <vt:lpstr>Champions Geographic split</vt:lpstr>
      <vt:lpstr>Column charts for Awards</vt:lpstr>
      <vt:lpstr>for charts</vt:lpstr>
      <vt:lpstr>Column Charts</vt:lpstr>
      <vt:lpstr>Sheet3</vt:lpstr>
      <vt:lpstr>'Award Type &amp; Geo Distribution'!Print_Area</vt:lpstr>
      <vt:lpstr>'Champions award split'!Print_Area</vt:lpstr>
      <vt:lpstr>'Champions Geographic split'!Print_Area</vt:lpstr>
      <vt:lpstr>'Column Charts'!Print_Area</vt:lpstr>
      <vt:lpstr>'for charts'!Print_Area</vt:lpstr>
      <vt:lpstr>'Monthly CLAS Awards'!Print_Area</vt:lpstr>
      <vt:lpstr>'Total Awards'!Print_Area</vt:lpstr>
    </vt:vector>
  </TitlesOfParts>
  <Company>CHS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Cano</dc:creator>
  <cp:lastModifiedBy>Sue Reynolds</cp:lastModifiedBy>
  <cp:lastPrinted>2017-09-15T08:09:00Z</cp:lastPrinted>
  <dcterms:created xsi:type="dcterms:W3CDTF">2017-04-26T08:01:17Z</dcterms:created>
  <dcterms:modified xsi:type="dcterms:W3CDTF">2018-01-19T14:33:48Z</dcterms:modified>
</cp:coreProperties>
</file>